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CF1BA37C-4CED-4F7C-A5E4-76FB6F66203C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P1693" i="1" a="1"/>
  <c r="P1693" i="1"/>
  <c r="M1693" i="1" a="1"/>
  <c r="M1693" i="1"/>
  <c r="N1693" i="1" a="1"/>
  <c r="N1693" i="1" s="1"/>
  <c r="O1693" i="1" a="1"/>
  <c r="O1693" i="1" s="1"/>
  <c r="F1693" i="1" a="1"/>
  <c r="F1693" i="1" s="1"/>
  <c r="Q1693" i="1" a="1"/>
  <c r="Q1693" i="1"/>
  <c r="G1693" i="1" a="1"/>
  <c r="G1693" i="1" s="1"/>
  <c r="L1693" i="1" a="1"/>
  <c r="L1693" i="1" s="1"/>
  <c r="K1693" i="1" a="1"/>
  <c r="K1693" i="1" s="1"/>
  <c r="I1693" i="1" a="1"/>
  <c r="I1693" i="1"/>
  <c r="H1693" i="1" a="1"/>
  <c r="H1693" i="1" s="1"/>
  <c r="J1693" i="1" a="1"/>
  <c r="J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P1676" i="1" a="1"/>
  <c r="P1676" i="1"/>
  <c r="Q1676" i="1" a="1"/>
  <c r="Q1676" i="1" s="1"/>
  <c r="O1676" i="1" a="1"/>
  <c r="O1676" i="1" s="1"/>
  <c r="Q1673" i="1" a="1"/>
  <c r="Q1673" i="1"/>
  <c r="G1675" i="1" a="1"/>
  <c r="G1675" i="1" s="1"/>
  <c r="Q1674" i="1" a="1"/>
  <c r="Q1674" i="1" s="1"/>
  <c r="I1674" i="1" a="1"/>
  <c r="I1674" i="1" s="1"/>
  <c r="P1672" i="1" a="1"/>
  <c r="P1672" i="1" s="1"/>
  <c r="M1672" i="1" a="1"/>
  <c r="M1672" i="1" s="1"/>
  <c r="H1676" i="1" a="1"/>
  <c r="H1676" i="1" s="1"/>
  <c r="F1676" i="1" a="1"/>
  <c r="F1676" i="1" s="1"/>
  <c r="L1674" i="1" a="1"/>
  <c r="L1674" i="1"/>
  <c r="J1675" i="1" a="1"/>
  <c r="J1675" i="1" s="1"/>
  <c r="I1675" i="1" a="1"/>
  <c r="I1675" i="1" s="1"/>
  <c r="O1672" i="1" a="1"/>
  <c r="O1672" i="1"/>
  <c r="M1671" i="1" a="1"/>
  <c r="M1671" i="1" s="1"/>
  <c r="O1674" i="1" a="1"/>
  <c r="O1674" i="1" s="1"/>
  <c r="I1673" i="1" a="1"/>
  <c r="I1673" i="1"/>
  <c r="P1673" i="1" a="1"/>
  <c r="P1673" i="1" s="1"/>
  <c r="G1672" i="1" a="1"/>
  <c r="G1672" i="1"/>
  <c r="N1673" i="1" a="1"/>
  <c r="N1673" i="1" s="1"/>
  <c r="J1674" i="1" a="1"/>
  <c r="J1674" i="1" s="1"/>
  <c r="N1672" i="1" a="1"/>
  <c r="N1672" i="1" s="1"/>
  <c r="N1676" i="1" a="1"/>
  <c r="N1676" i="1" s="1"/>
  <c r="M1676" i="1" a="1"/>
  <c r="M1676" i="1" s="1"/>
  <c r="K1675" i="1" a="1"/>
  <c r="K1675" i="1"/>
  <c r="H1675" i="1" a="1"/>
  <c r="H1675" i="1" s="1"/>
  <c r="M1674" i="1" a="1"/>
  <c r="M1674" i="1" s="1"/>
  <c r="M1673" i="1" a="1"/>
  <c r="M1673" i="1"/>
  <c r="G1674" i="1" a="1"/>
  <c r="G1674" i="1" s="1"/>
  <c r="K1672" i="1" a="1"/>
  <c r="K1672" i="1" s="1"/>
  <c r="H1673" i="1" a="1"/>
  <c r="H1673" i="1"/>
  <c r="L1676" i="1" a="1"/>
  <c r="L1676" i="1" s="1"/>
  <c r="F1674" i="1" a="1"/>
  <c r="F1674" i="1"/>
  <c r="J1672" i="1" a="1"/>
  <c r="J1672" i="1" s="1"/>
  <c r="K1676" i="1" a="1"/>
  <c r="K1676" i="1" s="1"/>
  <c r="J1676" i="1" a="1"/>
  <c r="J1676" i="1" s="1"/>
  <c r="I1676" i="1" a="1"/>
  <c r="I1676" i="1" s="1"/>
  <c r="G1676" i="1" a="1"/>
  <c r="G1676" i="1" s="1"/>
  <c r="Q1675" i="1" a="1"/>
  <c r="Q1675" i="1" s="1"/>
  <c r="P1675" i="1" a="1"/>
  <c r="P1675" i="1" s="1"/>
  <c r="O1675" i="1" a="1"/>
  <c r="O1675" i="1" s="1"/>
  <c r="N1675" i="1" a="1"/>
  <c r="N1675" i="1" s="1"/>
  <c r="Q1671" i="1" a="1"/>
  <c r="Q1671" i="1"/>
  <c r="Q1672" i="1" a="1"/>
  <c r="Q1672" i="1" s="1"/>
  <c r="I1672" i="1" a="1"/>
  <c r="I1672" i="1" s="1"/>
  <c r="K1674" i="1" a="1"/>
  <c r="K1674" i="1"/>
  <c r="J1673" i="1" a="1"/>
  <c r="J1673" i="1"/>
  <c r="H1674" i="1" a="1"/>
  <c r="H1674" i="1" s="1"/>
  <c r="L1672" i="1" a="1"/>
  <c r="L1672" i="1" s="1"/>
  <c r="L1671" i="1" a="1"/>
  <c r="L1671" i="1" s="1"/>
  <c r="K1673" i="1" a="1"/>
  <c r="K1673" i="1" s="1"/>
  <c r="O1671" i="1" a="1"/>
  <c r="O1671" i="1" s="1"/>
  <c r="M1675" i="1" a="1"/>
  <c r="M1675" i="1" s="1"/>
  <c r="H1672" i="1" a="1"/>
  <c r="H1672" i="1"/>
  <c r="F1675" i="1" a="1"/>
  <c r="F1675" i="1" s="1"/>
  <c r="P1674" i="1" a="1"/>
  <c r="P1674" i="1" s="1"/>
  <c r="N1674" i="1" a="1"/>
  <c r="N1674" i="1" s="1"/>
  <c r="F1673" i="1" a="1"/>
  <c r="F1673" i="1"/>
  <c r="P1671" i="1" a="1"/>
  <c r="P1671" i="1"/>
  <c r="L1675" i="1" a="1"/>
  <c r="L1675" i="1" s="1"/>
  <c r="N1671" i="1" a="1"/>
  <c r="N1671" i="1"/>
  <c r="F1672" i="1" a="1"/>
  <c r="F1672" i="1" s="1"/>
  <c r="L1673" i="1" a="1"/>
  <c r="L1673" i="1"/>
  <c r="O1673" i="1" a="1"/>
  <c r="O1673" i="1" s="1"/>
  <c r="G1673" i="1" a="1"/>
  <c r="G1673" i="1" s="1"/>
  <c r="Q1669" i="1" a="1"/>
  <c r="Q1669" i="1" s="1"/>
  <c r="L1669" i="1" a="1"/>
  <c r="L1669" i="1" s="1"/>
  <c r="K1669" i="1" a="1"/>
  <c r="K1669" i="1" s="1"/>
  <c r="N1668" i="1" a="1"/>
  <c r="N1668" i="1" s="1"/>
  <c r="H1667" i="1" a="1"/>
  <c r="H1667" i="1" s="1"/>
  <c r="F1669" i="1" a="1"/>
  <c r="F1669" i="1"/>
  <c r="K1667" i="1" a="1"/>
  <c r="K1667" i="1"/>
  <c r="P1668" i="1" a="1"/>
  <c r="P1668" i="1"/>
  <c r="O1668" i="1" a="1"/>
  <c r="O1668" i="1" s="1"/>
  <c r="J1667" i="1" a="1"/>
  <c r="J1667" i="1" s="1"/>
  <c r="I1667" i="1" a="1"/>
  <c r="I1667" i="1" s="1"/>
  <c r="P1667" i="1" a="1"/>
  <c r="P1667" i="1" s="1"/>
  <c r="M1667" i="1" a="1"/>
  <c r="M1667" i="1" s="1"/>
  <c r="M1670" i="1" a="1"/>
  <c r="M1670" i="1" s="1"/>
  <c r="L1670" i="1" a="1"/>
  <c r="L1670" i="1" s="1"/>
  <c r="I1668" i="1" a="1"/>
  <c r="I1668" i="1"/>
  <c r="H1670" i="1" a="1"/>
  <c r="H1670" i="1"/>
  <c r="Q1668" i="1" a="1"/>
  <c r="Q1668" i="1" s="1"/>
  <c r="L1667" i="1" a="1"/>
  <c r="L1667" i="1" s="1"/>
  <c r="J1669" i="1" a="1"/>
  <c r="J1669" i="1" s="1"/>
  <c r="K1671" i="1" a="1"/>
  <c r="K1671" i="1" s="1"/>
  <c r="J1671" i="1" a="1"/>
  <c r="J1671" i="1"/>
  <c r="I1671" i="1" a="1"/>
  <c r="I1671" i="1"/>
  <c r="Q1670" i="1" a="1"/>
  <c r="Q1670" i="1" s="1"/>
  <c r="N1670" i="1" a="1"/>
  <c r="N1670" i="1" s="1"/>
  <c r="I1670" i="1" a="1"/>
  <c r="I1670" i="1" s="1"/>
  <c r="G1670" i="1" a="1"/>
  <c r="G1670" i="1" s="1"/>
  <c r="H1668" i="1" a="1"/>
  <c r="H1668" i="1" s="1"/>
  <c r="M1669" i="1" a="1"/>
  <c r="M1669" i="1" s="1"/>
  <c r="I1669" i="1" a="1"/>
  <c r="I1669" i="1" s="1"/>
  <c r="O1667" i="1" a="1"/>
  <c r="O1667" i="1"/>
  <c r="M1668" i="1" a="1"/>
  <c r="M1668" i="1" s="1"/>
  <c r="K1668" i="1" a="1"/>
  <c r="K1668" i="1"/>
  <c r="O1662" i="1" a="1"/>
  <c r="O1662" i="1"/>
  <c r="P1662" i="1" a="1"/>
  <c r="P1662" i="1" s="1"/>
  <c r="J1668" i="1" a="1"/>
  <c r="J1668" i="1"/>
  <c r="L1668" i="1" a="1"/>
  <c r="L1668" i="1"/>
  <c r="Q1667" i="1" a="1"/>
  <c r="Q1667" i="1" s="1"/>
  <c r="F1667" i="1" a="1"/>
  <c r="F1667" i="1" s="1"/>
  <c r="G1667" i="1" a="1"/>
  <c r="G1667" i="1"/>
  <c r="H1671" i="1" a="1"/>
  <c r="H1671" i="1" s="1"/>
  <c r="G1671" i="1" a="1"/>
  <c r="G1671" i="1" s="1"/>
  <c r="F1671" i="1" a="1"/>
  <c r="F1671" i="1" s="1"/>
  <c r="N1667" i="1" a="1"/>
  <c r="N1667" i="1"/>
  <c r="O1670" i="1" a="1"/>
  <c r="O1670" i="1" s="1"/>
  <c r="P1670" i="1" a="1"/>
  <c r="P1670" i="1" s="1"/>
  <c r="H1669" i="1" a="1"/>
  <c r="H1669" i="1" s="1"/>
  <c r="K1670" i="1" a="1"/>
  <c r="K1670" i="1"/>
  <c r="J1670" i="1" a="1"/>
  <c r="J1670" i="1" s="1"/>
  <c r="F1670" i="1" a="1"/>
  <c r="F1670" i="1" s="1"/>
  <c r="F1668" i="1" a="1"/>
  <c r="F1668" i="1"/>
  <c r="N1669" i="1" a="1"/>
  <c r="N1669" i="1" s="1"/>
  <c r="P1669" i="1" a="1"/>
  <c r="P1669" i="1" s="1"/>
  <c r="O1669" i="1" a="1"/>
  <c r="O1669" i="1"/>
  <c r="Q1662" i="1" a="1"/>
  <c r="Q1662" i="1" s="1"/>
  <c r="G1669" i="1" a="1"/>
  <c r="G1669" i="1" s="1"/>
  <c r="G1668" i="1" a="1"/>
  <c r="G1668" i="1" s="1"/>
  <c r="Q1661" i="1" a="1"/>
  <c r="Q1661" i="1"/>
  <c r="P1660" i="1" a="1"/>
  <c r="P1660" i="1"/>
  <c r="G1660" i="1" a="1"/>
  <c r="G1660" i="1" s="1"/>
  <c r="K1662" i="1" a="1"/>
  <c r="K1662" i="1" s="1"/>
  <c r="H1662" i="1" a="1"/>
  <c r="H1662" i="1" s="1"/>
  <c r="K1661" i="1" a="1"/>
  <c r="K1661" i="1" s="1"/>
  <c r="G1661" i="1" a="1"/>
  <c r="G1661" i="1" s="1"/>
  <c r="Q1660" i="1" a="1"/>
  <c r="Q1660" i="1" s="1"/>
  <c r="M1662" i="1" a="1"/>
  <c r="M1662" i="1"/>
  <c r="F1662" i="1" a="1"/>
  <c r="F1662" i="1" s="1"/>
  <c r="P1661" i="1" a="1"/>
  <c r="P1661" i="1"/>
  <c r="M1660" i="1" a="1"/>
  <c r="M1660" i="1" s="1"/>
  <c r="L1660" i="1" a="1"/>
  <c r="L1660" i="1" s="1"/>
  <c r="O1654" i="1" a="1"/>
  <c r="O1654" i="1" s="1"/>
  <c r="J1660" i="1" a="1"/>
  <c r="J1660" i="1"/>
  <c r="J1662" i="1" a="1"/>
  <c r="J1662" i="1" s="1"/>
  <c r="L1662" i="1" a="1"/>
  <c r="L1662" i="1" s="1"/>
  <c r="I1662" i="1" a="1"/>
  <c r="I1662" i="1"/>
  <c r="N1661" i="1" a="1"/>
  <c r="N1661" i="1"/>
  <c r="F1661" i="1" a="1"/>
  <c r="F1661" i="1"/>
  <c r="J1661" i="1" a="1"/>
  <c r="J1661" i="1" s="1"/>
  <c r="I1660" i="1" a="1"/>
  <c r="I1660" i="1"/>
  <c r="H1661" i="1" a="1"/>
  <c r="H1661" i="1"/>
  <c r="I1654" i="1" a="1"/>
  <c r="I1654" i="1"/>
  <c r="O1660" i="1" a="1"/>
  <c r="O1660" i="1" s="1"/>
  <c r="F1660" i="1" a="1"/>
  <c r="F1660" i="1" s="1"/>
  <c r="M1654" i="1" a="1"/>
  <c r="M1654" i="1" s="1"/>
  <c r="L1661" i="1" a="1"/>
  <c r="L1661" i="1" s="1"/>
  <c r="N1654" i="1" a="1"/>
  <c r="N1654" i="1" s="1"/>
  <c r="L1654" i="1" a="1"/>
  <c r="L1654" i="1"/>
  <c r="F1654" i="1" a="1"/>
  <c r="F1654" i="1" s="1"/>
  <c r="J1654" i="1" a="1"/>
  <c r="J1654" i="1" s="1"/>
  <c r="H1654" i="1" a="1"/>
  <c r="H1654" i="1"/>
  <c r="I1661" i="1" a="1"/>
  <c r="I1661" i="1"/>
  <c r="N1660" i="1" a="1"/>
  <c r="N1660" i="1"/>
  <c r="G1654" i="1" a="1"/>
  <c r="G1654" i="1"/>
  <c r="N1662" i="1" a="1"/>
  <c r="N1662" i="1" s="1"/>
  <c r="G1662" i="1" a="1"/>
  <c r="G1662" i="1" s="1"/>
  <c r="O1661" i="1" a="1"/>
  <c r="O1661" i="1" s="1"/>
  <c r="M1661" i="1" a="1"/>
  <c r="M1661" i="1" s="1"/>
  <c r="Q1654" i="1" a="1"/>
  <c r="Q1654" i="1" s="1"/>
  <c r="H1660" i="1" a="1"/>
  <c r="H1660" i="1" s="1"/>
  <c r="P1654" i="1" a="1"/>
  <c r="P1654" i="1"/>
  <c r="K1654" i="1" a="1"/>
  <c r="K1654" i="1"/>
  <c r="K1660" i="1" a="1"/>
  <c r="K1660" i="1" s="1"/>
  <c r="I1646" i="1" a="1"/>
  <c r="I1646" i="1" s="1"/>
  <c r="L1647" i="1" a="1"/>
  <c r="L1647" i="1" s="1"/>
  <c r="F1646" i="1" a="1"/>
  <c r="F1646" i="1" s="1"/>
  <c r="N1646" i="1" a="1"/>
  <c r="N1646" i="1"/>
  <c r="Q1647" i="1" a="1"/>
  <c r="Q1647" i="1"/>
  <c r="O1647" i="1" a="1"/>
  <c r="O1647" i="1" s="1"/>
  <c r="K1647" i="1" a="1"/>
  <c r="K1647" i="1" s="1"/>
  <c r="I1647" i="1" a="1"/>
  <c r="I1647" i="1"/>
  <c r="F1647" i="1" a="1"/>
  <c r="F1647" i="1" s="1"/>
  <c r="M1646" i="1" a="1"/>
  <c r="M1646" i="1" s="1"/>
  <c r="G1646" i="1" a="1"/>
  <c r="G1646" i="1" s="1"/>
  <c r="O1646" i="1" a="1"/>
  <c r="O1646" i="1" s="1"/>
  <c r="G1647" i="1" a="1"/>
  <c r="G1647" i="1" s="1"/>
  <c r="J1646" i="1" a="1"/>
  <c r="J1646" i="1" s="1"/>
  <c r="P1647" i="1" a="1"/>
  <c r="P1647" i="1" s="1"/>
  <c r="M1647" i="1" a="1"/>
  <c r="M1647" i="1"/>
  <c r="J1647" i="1" a="1"/>
  <c r="J1647" i="1" s="1"/>
  <c r="H1647" i="1" a="1"/>
  <c r="H1647" i="1" s="1"/>
  <c r="K1646" i="1" a="1"/>
  <c r="K1646" i="1" s="1"/>
  <c r="L1646" i="1" a="1"/>
  <c r="L1646" i="1"/>
  <c r="H1646" i="1" a="1"/>
  <c r="H1646" i="1" s="1"/>
  <c r="N1647" i="1" a="1"/>
  <c r="N1647" i="1"/>
  <c r="Q1646" i="1" a="1"/>
  <c r="Q1646" i="1" s="1"/>
  <c r="P1646" i="1" a="1"/>
  <c r="P1646" i="1" s="1"/>
  <c r="G1643" i="1" a="1"/>
  <c r="G1643" i="1" s="1"/>
  <c r="O1642" i="1" a="1"/>
  <c r="O1642" i="1" s="1"/>
  <c r="J1642" i="1" a="1"/>
  <c r="J1642" i="1"/>
  <c r="I1642" i="1" a="1"/>
  <c r="I1642" i="1" s="1"/>
  <c r="O1629" i="1" a="1"/>
  <c r="O1629" i="1"/>
  <c r="J1643" i="1" a="1"/>
  <c r="J1643" i="1" s="1"/>
  <c r="Q1642" i="1" a="1"/>
  <c r="Q1642" i="1" s="1"/>
  <c r="J1629" i="1" a="1"/>
  <c r="J1629" i="1"/>
  <c r="H1629" i="1" a="1"/>
  <c r="H1629" i="1" s="1"/>
  <c r="K1642" i="1" a="1"/>
  <c r="K1642" i="1" s="1"/>
  <c r="F1642" i="1" a="1"/>
  <c r="F1642" i="1" s="1"/>
  <c r="F1643" i="1" a="1"/>
  <c r="F1643" i="1" s="1"/>
  <c r="N1643" i="1" a="1"/>
  <c r="N1643" i="1" s="1"/>
  <c r="O1643" i="1" a="1"/>
  <c r="O1643" i="1" s="1"/>
  <c r="P1629" i="1" a="1"/>
  <c r="P1629" i="1" s="1"/>
  <c r="L1629" i="1" a="1"/>
  <c r="L1629" i="1"/>
  <c r="I1629" i="1" a="1"/>
  <c r="I1629" i="1" s="1"/>
  <c r="I1643" i="1" a="1"/>
  <c r="I1643" i="1" s="1"/>
  <c r="Q1643" i="1" a="1"/>
  <c r="Q1643" i="1"/>
  <c r="P1643" i="1" a="1"/>
  <c r="P1643" i="1" s="1"/>
  <c r="M1629" i="1" a="1"/>
  <c r="M1629" i="1"/>
  <c r="K1629" i="1" a="1"/>
  <c r="K1629" i="1" s="1"/>
  <c r="M1643" i="1" a="1"/>
  <c r="M1643" i="1" s="1"/>
  <c r="L1643" i="1" a="1"/>
  <c r="L1643" i="1" s="1"/>
  <c r="K1643" i="1" a="1"/>
  <c r="K1643" i="1" s="1"/>
  <c r="H1643" i="1" a="1"/>
  <c r="H1643" i="1" s="1"/>
  <c r="Q1629" i="1" a="1"/>
  <c r="Q1629" i="1" s="1"/>
  <c r="P1642" i="1" a="1"/>
  <c r="P1642" i="1" s="1"/>
  <c r="N1642" i="1" a="1"/>
  <c r="N1642" i="1" s="1"/>
  <c r="M1642" i="1" a="1"/>
  <c r="M1642" i="1"/>
  <c r="L1642" i="1" a="1"/>
  <c r="L1642" i="1"/>
  <c r="H1642" i="1" a="1"/>
  <c r="H1642" i="1" s="1"/>
  <c r="G1642" i="1" a="1"/>
  <c r="G1642" i="1" s="1"/>
  <c r="N1629" i="1" a="1"/>
  <c r="N1629" i="1" s="1"/>
  <c r="J1625" i="1" a="1"/>
  <c r="J1625" i="1"/>
  <c r="G1624" i="1" a="1"/>
  <c r="G1624" i="1" s="1"/>
  <c r="K1627" i="1" a="1"/>
  <c r="K1627" i="1"/>
  <c r="O1626" i="1" a="1"/>
  <c r="O1626" i="1" s="1"/>
  <c r="Q1624" i="1" a="1"/>
  <c r="Q1624" i="1" s="1"/>
  <c r="O1624" i="1" a="1"/>
  <c r="O1624" i="1" s="1"/>
  <c r="N1625" i="1" a="1"/>
  <c r="N1625" i="1" s="1"/>
  <c r="N1626" i="1" a="1"/>
  <c r="N1626" i="1" s="1"/>
  <c r="F1626" i="1" a="1"/>
  <c r="F1626" i="1" s="1"/>
  <c r="H1624" i="1" a="1"/>
  <c r="H1624" i="1"/>
  <c r="P1623" i="1" a="1"/>
  <c r="P1623" i="1" s="1"/>
  <c r="G1629" i="1" a="1"/>
  <c r="G1629" i="1" s="1"/>
  <c r="G1628" i="1" a="1"/>
  <c r="G1628" i="1" s="1"/>
  <c r="N1628" i="1" a="1"/>
  <c r="N1628" i="1"/>
  <c r="G1627" i="1" a="1"/>
  <c r="G1627" i="1"/>
  <c r="F1629" i="1" a="1"/>
  <c r="F1629" i="1" s="1"/>
  <c r="L1624" i="1" a="1"/>
  <c r="L1624" i="1" s="1"/>
  <c r="Q1627" i="1" a="1"/>
  <c r="Q1627" i="1"/>
  <c r="Q1623" i="1" a="1"/>
  <c r="Q1623" i="1"/>
  <c r="Q1628" i="1" a="1"/>
  <c r="Q1628" i="1" s="1"/>
  <c r="L1628" i="1" a="1"/>
  <c r="L1628" i="1" s="1"/>
  <c r="O1627" i="1" a="1"/>
  <c r="O1627" i="1" s="1"/>
  <c r="H1627" i="1" a="1"/>
  <c r="H1627" i="1" s="1"/>
  <c r="F1627" i="1" a="1"/>
  <c r="F1627" i="1" s="1"/>
  <c r="Q1626" i="1" a="1"/>
  <c r="Q1626" i="1"/>
  <c r="I1624" i="1" a="1"/>
  <c r="I1624" i="1" s="1"/>
  <c r="I1626" i="1" a="1"/>
  <c r="I1626" i="1" s="1"/>
  <c r="M1625" i="1" a="1"/>
  <c r="M1625" i="1" s="1"/>
  <c r="P1624" i="1" a="1"/>
  <c r="P1624" i="1" s="1"/>
  <c r="K1625" i="1" a="1"/>
  <c r="K1625" i="1"/>
  <c r="G1626" i="1" a="1"/>
  <c r="G1626" i="1"/>
  <c r="Q1625" i="1" a="1"/>
  <c r="Q1625" i="1"/>
  <c r="P1628" i="1" a="1"/>
  <c r="P1628" i="1" s="1"/>
  <c r="O1628" i="1" a="1"/>
  <c r="O1628" i="1" s="1"/>
  <c r="J1624" i="1" a="1"/>
  <c r="J1624" i="1" s="1"/>
  <c r="M1628" i="1" a="1"/>
  <c r="M1628" i="1" s="1"/>
  <c r="K1628" i="1" a="1"/>
  <c r="K1628" i="1" s="1"/>
  <c r="J1628" i="1" a="1"/>
  <c r="J1628" i="1"/>
  <c r="K1624" i="1" a="1"/>
  <c r="K1624" i="1"/>
  <c r="F1625" i="1" a="1"/>
  <c r="F1625" i="1" s="1"/>
  <c r="I1628" i="1" a="1"/>
  <c r="I1628" i="1" s="1"/>
  <c r="H1628" i="1" a="1"/>
  <c r="H1628" i="1" s="1"/>
  <c r="H1626" i="1" a="1"/>
  <c r="H1626" i="1" s="1"/>
  <c r="F1628" i="1" a="1"/>
  <c r="F1628" i="1" s="1"/>
  <c r="P1627" i="1" a="1"/>
  <c r="P1627" i="1" s="1"/>
  <c r="N1627" i="1" a="1"/>
  <c r="N1627" i="1" s="1"/>
  <c r="J1627" i="1" a="1"/>
  <c r="J1627" i="1"/>
  <c r="M1627" i="1" a="1"/>
  <c r="M1627" i="1" s="1"/>
  <c r="O1625" i="1" a="1"/>
  <c r="O1625" i="1" s="1"/>
  <c r="K1626" i="1" a="1"/>
  <c r="K1626" i="1" s="1"/>
  <c r="L1625" i="1" a="1"/>
  <c r="L1625" i="1" s="1"/>
  <c r="L1626" i="1" a="1"/>
  <c r="L1626" i="1" s="1"/>
  <c r="N1624" i="1" a="1"/>
  <c r="N1624" i="1" s="1"/>
  <c r="F1624" i="1" a="1"/>
  <c r="F1624" i="1" s="1"/>
  <c r="L1627" i="1" a="1"/>
  <c r="L1627" i="1" s="1"/>
  <c r="I1627" i="1" a="1"/>
  <c r="I1627" i="1" s="1"/>
  <c r="J1626" i="1" a="1"/>
  <c r="J1626" i="1" s="1"/>
  <c r="G1625" i="1" a="1"/>
  <c r="G1625" i="1" s="1"/>
  <c r="P1626" i="1" a="1"/>
  <c r="P1626" i="1" s="1"/>
  <c r="P1625" i="1" a="1"/>
  <c r="P1625" i="1" s="1"/>
  <c r="I1625" i="1" a="1"/>
  <c r="I1625" i="1" s="1"/>
  <c r="H1625" i="1" a="1"/>
  <c r="H1625" i="1" s="1"/>
  <c r="M1624" i="1" a="1"/>
  <c r="M1624" i="1" s="1"/>
  <c r="M1626" i="1" a="1"/>
  <c r="M1626" i="1" s="1"/>
  <c r="G1622" i="1" a="1"/>
  <c r="G1622" i="1" s="1"/>
  <c r="M1621" i="1" a="1"/>
  <c r="M1621" i="1" s="1"/>
  <c r="N1623" i="1" a="1"/>
  <c r="N1623" i="1" s="1"/>
  <c r="M1622" i="1" a="1"/>
  <c r="M1622" i="1" s="1"/>
  <c r="K1623" i="1" a="1"/>
  <c r="K1623" i="1"/>
  <c r="G1621" i="1" a="1"/>
  <c r="G1621" i="1" s="1"/>
  <c r="L1623" i="1" a="1"/>
  <c r="L1623" i="1" s="1"/>
  <c r="H1619" i="1" a="1"/>
  <c r="H1619" i="1" s="1"/>
  <c r="I1623" i="1" a="1"/>
  <c r="I1623" i="1" s="1"/>
  <c r="L1622" i="1" a="1"/>
  <c r="L1622" i="1" s="1"/>
  <c r="F1619" i="1" a="1"/>
  <c r="F1619" i="1" s="1"/>
  <c r="Q1619" i="1" a="1"/>
  <c r="Q1619" i="1" s="1"/>
  <c r="O1619" i="1" a="1"/>
  <c r="O1619" i="1" s="1"/>
  <c r="Q1621" i="1" a="1"/>
  <c r="Q1621" i="1" s="1"/>
  <c r="G1619" i="1" a="1"/>
  <c r="G1619" i="1" s="1"/>
  <c r="N1621" i="1" a="1"/>
  <c r="N1621" i="1" s="1"/>
  <c r="K1621" i="1" a="1"/>
  <c r="K1621" i="1" s="1"/>
  <c r="I1621" i="1" a="1"/>
  <c r="I1621" i="1" s="1"/>
  <c r="I1619" i="1" a="1"/>
  <c r="I1619" i="1" s="1"/>
  <c r="N1619" i="1" a="1"/>
  <c r="N1619" i="1"/>
  <c r="K1622" i="1" a="1"/>
  <c r="K1622" i="1"/>
  <c r="Q1622" i="1" a="1"/>
  <c r="Q1622" i="1" s="1"/>
  <c r="P1621" i="1" a="1"/>
  <c r="P1621" i="1" s="1"/>
  <c r="Q1613" i="1" a="1"/>
  <c r="Q1613" i="1" s="1"/>
  <c r="J1621" i="1" a="1"/>
  <c r="J1621" i="1" s="1"/>
  <c r="P1622" i="1" a="1"/>
  <c r="P1622" i="1" s="1"/>
  <c r="H1623" i="1" a="1"/>
  <c r="H1623" i="1" s="1"/>
  <c r="F1623" i="1" a="1"/>
  <c r="F1623" i="1" s="1"/>
  <c r="O1622" i="1" a="1"/>
  <c r="O1622" i="1" s="1"/>
  <c r="N1622" i="1" a="1"/>
  <c r="N1622" i="1"/>
  <c r="J1622" i="1" a="1"/>
  <c r="J1622" i="1"/>
  <c r="H1622" i="1" a="1"/>
  <c r="H1622" i="1" s="1"/>
  <c r="L1621" i="1" a="1"/>
  <c r="L1621" i="1" s="1"/>
  <c r="J1619" i="1" a="1"/>
  <c r="J1619" i="1"/>
  <c r="O1623" i="1" a="1"/>
  <c r="O1623" i="1" s="1"/>
  <c r="F1622" i="1" a="1"/>
  <c r="F1622" i="1" s="1"/>
  <c r="M1623" i="1" a="1"/>
  <c r="M1623" i="1"/>
  <c r="K1619" i="1" a="1"/>
  <c r="K1619" i="1" s="1"/>
  <c r="J1623" i="1" a="1"/>
  <c r="J1623" i="1" s="1"/>
  <c r="G1623" i="1" a="1"/>
  <c r="G1623" i="1" s="1"/>
  <c r="I1622" i="1" a="1"/>
  <c r="I1622" i="1" s="1"/>
  <c r="O1621" i="1" a="1"/>
  <c r="O1621" i="1" s="1"/>
  <c r="H1621" i="1" a="1"/>
  <c r="H1621" i="1" s="1"/>
  <c r="F1621" i="1" a="1"/>
  <c r="F1621" i="1"/>
  <c r="P1619" i="1" a="1"/>
  <c r="P1619" i="1"/>
  <c r="M1619" i="1" a="1"/>
  <c r="M1619" i="1" s="1"/>
  <c r="L1619" i="1" a="1"/>
  <c r="L1619" i="1" s="1"/>
  <c r="I1612" i="1" a="1"/>
  <c r="I1612" i="1" s="1"/>
  <c r="I1611" i="1" a="1"/>
  <c r="I1611" i="1" s="1"/>
  <c r="J1611" i="1" a="1"/>
  <c r="J1611" i="1"/>
  <c r="O1611" i="1" a="1"/>
  <c r="O1611" i="1"/>
  <c r="I1613" i="1" a="1"/>
  <c r="I1613" i="1"/>
  <c r="O1612" i="1" a="1"/>
  <c r="O1612" i="1"/>
  <c r="G1613" i="1" a="1"/>
  <c r="G1613" i="1" s="1"/>
  <c r="F1612" i="1" a="1"/>
  <c r="F1612" i="1" s="1"/>
  <c r="Q1612" i="1" a="1"/>
  <c r="Q1612" i="1" s="1"/>
  <c r="Q1611" i="1" a="1"/>
  <c r="Q1611" i="1" s="1"/>
  <c r="L1605" i="1" a="1"/>
  <c r="L1605" i="1" s="1"/>
  <c r="G1611" i="1" a="1"/>
  <c r="G1611" i="1"/>
  <c r="J1613" i="1" a="1"/>
  <c r="J1613" i="1" s="1"/>
  <c r="L1612" i="1" a="1"/>
  <c r="L1612" i="1" s="1"/>
  <c r="Q1605" i="1" a="1"/>
  <c r="Q1605" i="1" s="1"/>
  <c r="K1613" i="1" a="1"/>
  <c r="K1613" i="1" s="1"/>
  <c r="F1613" i="1" a="1"/>
  <c r="F1613" i="1" s="1"/>
  <c r="P1612" i="1" a="1"/>
  <c r="P1612" i="1" s="1"/>
  <c r="F1611" i="1" a="1"/>
  <c r="F1611" i="1"/>
  <c r="N1612" i="1" a="1"/>
  <c r="N1612" i="1"/>
  <c r="H1611" i="1" a="1"/>
  <c r="H1611" i="1"/>
  <c r="P1611" i="1" a="1"/>
  <c r="P1611" i="1" s="1"/>
  <c r="K1612" i="1" a="1"/>
  <c r="K1612" i="1" s="1"/>
  <c r="G1612" i="1" a="1"/>
  <c r="G1612" i="1" s="1"/>
  <c r="N1611" i="1" a="1"/>
  <c r="N1611" i="1"/>
  <c r="M1611" i="1" a="1"/>
  <c r="M1611" i="1"/>
  <c r="P1605" i="1" a="1"/>
  <c r="P1605" i="1" s="1"/>
  <c r="J1612" i="1" a="1"/>
  <c r="J1612" i="1" s="1"/>
  <c r="L1611" i="1" a="1"/>
  <c r="L1611" i="1" s="1"/>
  <c r="K1611" i="1" a="1"/>
  <c r="K1611" i="1" s="1"/>
  <c r="M1605" i="1" a="1"/>
  <c r="M1605" i="1" s="1"/>
  <c r="O1605" i="1" a="1"/>
  <c r="O1605" i="1" s="1"/>
  <c r="H1612" i="1" a="1"/>
  <c r="H1612" i="1" s="1"/>
  <c r="P1613" i="1" a="1"/>
  <c r="P1613" i="1"/>
  <c r="O1613" i="1" a="1"/>
  <c r="O1613" i="1"/>
  <c r="N1613" i="1" a="1"/>
  <c r="N1613" i="1" s="1"/>
  <c r="M1613" i="1" a="1"/>
  <c r="M1613" i="1" s="1"/>
  <c r="M1612" i="1" a="1"/>
  <c r="M1612" i="1" s="1"/>
  <c r="L1613" i="1" a="1"/>
  <c r="L1613" i="1" s="1"/>
  <c r="N1605" i="1" a="1"/>
  <c r="N1605" i="1" s="1"/>
  <c r="H1613" i="1" a="1"/>
  <c r="H1613" i="1" s="1"/>
  <c r="N1596" i="1" a="1"/>
  <c r="N1596" i="1" s="1"/>
  <c r="O1604" i="1" a="1"/>
  <c r="O1604" i="1"/>
  <c r="N1604" i="1" a="1"/>
  <c r="N1604" i="1" s="1"/>
  <c r="M1604" i="1" a="1"/>
  <c r="M1604" i="1" s="1"/>
  <c r="N1598" i="1" a="1"/>
  <c r="N1598" i="1" s="1"/>
  <c r="L1604" i="1" a="1"/>
  <c r="L1604" i="1" s="1"/>
  <c r="J1604" i="1" a="1"/>
  <c r="J1604" i="1" s="1"/>
  <c r="H1604" i="1" a="1"/>
  <c r="H1604" i="1" s="1"/>
  <c r="P1598" i="1" a="1"/>
  <c r="P1598" i="1" s="1"/>
  <c r="P1596" i="1" a="1"/>
  <c r="P1596" i="1" s="1"/>
  <c r="F1598" i="1" a="1"/>
  <c r="F1598" i="1" s="1"/>
  <c r="O1596" i="1" a="1"/>
  <c r="O1596" i="1"/>
  <c r="H1596" i="1" a="1"/>
  <c r="H1596" i="1" s="1"/>
  <c r="L1596" i="1" a="1"/>
  <c r="L1596" i="1" s="1"/>
  <c r="K1605" i="1" a="1"/>
  <c r="K1605" i="1"/>
  <c r="J1605" i="1" a="1"/>
  <c r="J1605" i="1" s="1"/>
  <c r="K1604" i="1" a="1"/>
  <c r="K1604" i="1" s="1"/>
  <c r="G1604" i="1" a="1"/>
  <c r="G1604" i="1" s="1"/>
  <c r="L1598" i="1" a="1"/>
  <c r="L1598" i="1" s="1"/>
  <c r="G1598" i="1" a="1"/>
  <c r="G1598" i="1" s="1"/>
  <c r="K1598" i="1" a="1"/>
  <c r="K1598" i="1" s="1"/>
  <c r="M1596" i="1" a="1"/>
  <c r="M1596" i="1" s="1"/>
  <c r="K1596" i="1" a="1"/>
  <c r="K1596" i="1" s="1"/>
  <c r="F1605" i="1" a="1"/>
  <c r="F1605" i="1" s="1"/>
  <c r="Q1596" i="1" a="1"/>
  <c r="Q1596" i="1" s="1"/>
  <c r="G1596" i="1" a="1"/>
  <c r="G1596" i="1"/>
  <c r="I1605" i="1" a="1"/>
  <c r="I1605" i="1"/>
  <c r="F1604" i="1" a="1"/>
  <c r="F1604" i="1" s="1"/>
  <c r="J1598" i="1" a="1"/>
  <c r="J1598" i="1" s="1"/>
  <c r="M1598" i="1" a="1"/>
  <c r="M1598" i="1" s="1"/>
  <c r="I1604" i="1" a="1"/>
  <c r="I1604" i="1"/>
  <c r="J1596" i="1" a="1"/>
  <c r="J1596" i="1" s="1"/>
  <c r="Q1598" i="1" a="1"/>
  <c r="Q1598" i="1" s="1"/>
  <c r="H1605" i="1" a="1"/>
  <c r="H1605" i="1" s="1"/>
  <c r="G1605" i="1" a="1"/>
  <c r="G1605" i="1" s="1"/>
  <c r="Q1604" i="1" a="1"/>
  <c r="Q1604" i="1" s="1"/>
  <c r="P1604" i="1" a="1"/>
  <c r="P1604" i="1" s="1"/>
  <c r="O1598" i="1" a="1"/>
  <c r="O1598" i="1" s="1"/>
  <c r="H1598" i="1" a="1"/>
  <c r="H1598" i="1" s="1"/>
  <c r="I1598" i="1" a="1"/>
  <c r="I1598" i="1"/>
  <c r="I1596" i="1" a="1"/>
  <c r="I1596" i="1"/>
  <c r="Q1582" i="1" a="1"/>
  <c r="Q1582" i="1" s="1"/>
  <c r="J1582" i="1" a="1"/>
  <c r="J1582" i="1"/>
  <c r="L1582" i="1" a="1"/>
  <c r="L1582" i="1"/>
  <c r="I1595" i="1" a="1"/>
  <c r="I1595" i="1" s="1"/>
  <c r="G1595" i="1" a="1"/>
  <c r="G1595" i="1"/>
  <c r="O1582" i="1" a="1"/>
  <c r="O1582" i="1"/>
  <c r="F1595" i="1" a="1"/>
  <c r="F1595" i="1" s="1"/>
  <c r="N1582" i="1" a="1"/>
  <c r="N1582" i="1" s="1"/>
  <c r="K1582" i="1" a="1"/>
  <c r="K1582" i="1" s="1"/>
  <c r="O1595" i="1" a="1"/>
  <c r="O1595" i="1" s="1"/>
  <c r="N1595" i="1" a="1"/>
  <c r="N1595" i="1" s="1"/>
  <c r="P1582" i="1" a="1"/>
  <c r="P1582" i="1" s="1"/>
  <c r="M1582" i="1" a="1"/>
  <c r="M1582" i="1"/>
  <c r="F1596" i="1" a="1"/>
  <c r="F1596" i="1"/>
  <c r="Q1595" i="1" a="1"/>
  <c r="Q1595" i="1" s="1"/>
  <c r="K1595" i="1" a="1"/>
  <c r="K1595" i="1" s="1"/>
  <c r="P1595" i="1" a="1"/>
  <c r="P1595" i="1" s="1"/>
  <c r="M1595" i="1" a="1"/>
  <c r="M1595" i="1" s="1"/>
  <c r="L1595" i="1" a="1"/>
  <c r="L1595" i="1" s="1"/>
  <c r="J1595" i="1" a="1"/>
  <c r="J1595" i="1"/>
  <c r="H1595" i="1" a="1"/>
  <c r="H1595" i="1"/>
  <c r="I1579" i="1" a="1"/>
  <c r="I1579" i="1"/>
  <c r="H1580" i="1" a="1"/>
  <c r="H1580" i="1" s="1"/>
  <c r="L1577" i="1" a="1"/>
  <c r="L1577" i="1" s="1"/>
  <c r="I1580" i="1" a="1"/>
  <c r="I1580" i="1" s="1"/>
  <c r="G1577" i="1" a="1"/>
  <c r="G1577" i="1" s="1"/>
  <c r="G1582" i="1" a="1"/>
  <c r="G1582" i="1"/>
  <c r="F1578" i="1" a="1"/>
  <c r="F1578" i="1"/>
  <c r="F1582" i="1" a="1"/>
  <c r="F1582" i="1" s="1"/>
  <c r="J1581" i="1" a="1"/>
  <c r="J1581" i="1" s="1"/>
  <c r="M1579" i="1" a="1"/>
  <c r="M1579" i="1" s="1"/>
  <c r="P1578" i="1" a="1"/>
  <c r="P1578" i="1" s="1"/>
  <c r="Q1577" i="1" a="1"/>
  <c r="Q1577" i="1"/>
  <c r="K1577" i="1" a="1"/>
  <c r="K1577" i="1" s="1"/>
  <c r="F1580" i="1" a="1"/>
  <c r="F1580" i="1" s="1"/>
  <c r="K1579" i="1" a="1"/>
  <c r="K1579" i="1" s="1"/>
  <c r="J1578" i="1" a="1"/>
  <c r="J1578" i="1" s="1"/>
  <c r="M1581" i="1" a="1"/>
  <c r="M1581" i="1" s="1"/>
  <c r="P1580" i="1" a="1"/>
  <c r="P1580" i="1" s="1"/>
  <c r="J1577" i="1" a="1"/>
  <c r="J1577" i="1" s="1"/>
  <c r="L1579" i="1" a="1"/>
  <c r="L1579" i="1"/>
  <c r="F1577" i="1" a="1"/>
  <c r="F1577" i="1"/>
  <c r="O1581" i="1" a="1"/>
  <c r="O1581" i="1" s="1"/>
  <c r="K1581" i="1" a="1"/>
  <c r="K1581" i="1" s="1"/>
  <c r="G1581" i="1" a="1"/>
  <c r="G1581" i="1" s="1"/>
  <c r="H1579" i="1" a="1"/>
  <c r="H1579" i="1" s="1"/>
  <c r="J1579" i="1" a="1"/>
  <c r="J1579" i="1" s="1"/>
  <c r="O1580" i="1" a="1"/>
  <c r="O1580" i="1" s="1"/>
  <c r="G1580" i="1" a="1"/>
  <c r="G1580" i="1"/>
  <c r="K1580" i="1" a="1"/>
  <c r="K1580" i="1" s="1"/>
  <c r="J1580" i="1" a="1"/>
  <c r="J1580" i="1" s="1"/>
  <c r="K1578" i="1" a="1"/>
  <c r="K1578" i="1" s="1"/>
  <c r="I1578" i="1" a="1"/>
  <c r="I1578" i="1" s="1"/>
  <c r="O1579" i="1" a="1"/>
  <c r="O1579" i="1" s="1"/>
  <c r="Q1578" i="1" a="1"/>
  <c r="Q1578" i="1" s="1"/>
  <c r="L1578" i="1" a="1"/>
  <c r="L1578" i="1"/>
  <c r="F1581" i="1" a="1"/>
  <c r="F1581" i="1" s="1"/>
  <c r="M1580" i="1" a="1"/>
  <c r="M1580" i="1" s="1"/>
  <c r="Q1579" i="1" a="1"/>
  <c r="Q1579" i="1"/>
  <c r="F1579" i="1" a="1"/>
  <c r="F1579" i="1" s="1"/>
  <c r="O1578" i="1" a="1"/>
  <c r="O1578" i="1" s="1"/>
  <c r="I1577" i="1" a="1"/>
  <c r="I1577" i="1" s="1"/>
  <c r="P1577" i="1" a="1"/>
  <c r="P1577" i="1" s="1"/>
  <c r="O1577" i="1" a="1"/>
  <c r="O1577" i="1" s="1"/>
  <c r="N1577" i="1" a="1"/>
  <c r="N1577" i="1" s="1"/>
  <c r="P1579" i="1" a="1"/>
  <c r="P1579" i="1" s="1"/>
  <c r="Q1581" i="1" a="1"/>
  <c r="Q1581" i="1" s="1"/>
  <c r="L1580" i="1" a="1"/>
  <c r="L1580" i="1" s="1"/>
  <c r="G1578" i="1" a="1"/>
  <c r="G1578" i="1" s="1"/>
  <c r="M1577" i="1" a="1"/>
  <c r="M1577" i="1"/>
  <c r="N1579" i="1" a="1"/>
  <c r="N1579" i="1" s="1"/>
  <c r="M1578" i="1" a="1"/>
  <c r="M1578" i="1"/>
  <c r="N1581" i="1" a="1"/>
  <c r="N1581" i="1" s="1"/>
  <c r="I1582" i="1" a="1"/>
  <c r="I1582" i="1" s="1"/>
  <c r="H1581" i="1" a="1"/>
  <c r="H1581" i="1" s="1"/>
  <c r="L1581" i="1" a="1"/>
  <c r="L1581" i="1" s="1"/>
  <c r="G1579" i="1" a="1"/>
  <c r="G1579" i="1" s="1"/>
  <c r="H1582" i="1" a="1"/>
  <c r="H1582" i="1" s="1"/>
  <c r="P1581" i="1" a="1"/>
  <c r="P1581" i="1" s="1"/>
  <c r="H1577" i="1" a="1"/>
  <c r="H1577" i="1" s="1"/>
  <c r="N1578" i="1" a="1"/>
  <c r="N1578" i="1" s="1"/>
  <c r="H1578" i="1" a="1"/>
  <c r="H1578" i="1" s="1"/>
  <c r="N1580" i="1" a="1"/>
  <c r="N1580" i="1" s="1"/>
  <c r="I1581" i="1" a="1"/>
  <c r="I1581" i="1" s="1"/>
  <c r="Q1580" i="1" a="1"/>
  <c r="Q1580" i="1" s="1"/>
  <c r="O1575" i="1" a="1"/>
  <c r="O1575" i="1" s="1"/>
  <c r="P1576" i="1" a="1"/>
  <c r="P1576" i="1" s="1"/>
  <c r="I1575" i="1" a="1"/>
  <c r="I1575" i="1"/>
  <c r="G1574" i="1" a="1"/>
  <c r="G1574" i="1" s="1"/>
  <c r="O1576" i="1" a="1"/>
  <c r="O1576" i="1" s="1"/>
  <c r="L1576" i="1" a="1"/>
  <c r="L1576" i="1" s="1"/>
  <c r="K1576" i="1" a="1"/>
  <c r="K1576" i="1" s="1"/>
  <c r="P1572" i="1" a="1"/>
  <c r="P1572" i="1" s="1"/>
  <c r="N1575" i="1" a="1"/>
  <c r="N1575" i="1" s="1"/>
  <c r="I1574" i="1" a="1"/>
  <c r="I1574" i="1" s="1"/>
  <c r="I1576" i="1" a="1"/>
  <c r="I1576" i="1" s="1"/>
  <c r="O1566" i="1" a="1"/>
  <c r="O1566" i="1"/>
  <c r="F1576" i="1" a="1"/>
  <c r="F1576" i="1"/>
  <c r="M1572" i="1" a="1"/>
  <c r="M1572" i="1" s="1"/>
  <c r="N1576" i="1" a="1"/>
  <c r="N1576" i="1" s="1"/>
  <c r="Q1574" i="1" a="1"/>
  <c r="Q1574" i="1"/>
  <c r="H1574" i="1" a="1"/>
  <c r="H1574" i="1"/>
  <c r="M1575" i="1" a="1"/>
  <c r="M1575" i="1"/>
  <c r="M1576" i="1" a="1"/>
  <c r="M1576" i="1"/>
  <c r="G1576" i="1" a="1"/>
  <c r="G1576" i="1" s="1"/>
  <c r="I1572" i="1" a="1"/>
  <c r="I1572" i="1" s="1"/>
  <c r="H1575" i="1" a="1"/>
  <c r="H1575" i="1"/>
  <c r="F1575" i="1" a="1"/>
  <c r="F1575" i="1" s="1"/>
  <c r="K1574" i="1" a="1"/>
  <c r="K1574" i="1" s="1"/>
  <c r="N1572" i="1" a="1"/>
  <c r="N1572" i="1" s="1"/>
  <c r="P1566" i="1" a="1"/>
  <c r="P1566" i="1"/>
  <c r="F1574" i="1" a="1"/>
  <c r="F1574" i="1"/>
  <c r="K1572" i="1" a="1"/>
  <c r="K1572" i="1" s="1"/>
  <c r="J1576" i="1" a="1"/>
  <c r="J1576" i="1" s="1"/>
  <c r="Q1575" i="1" a="1"/>
  <c r="Q1575" i="1" s="1"/>
  <c r="G1575" i="1" a="1"/>
  <c r="G1575" i="1" s="1"/>
  <c r="Q1566" i="1" a="1"/>
  <c r="Q1566" i="1" s="1"/>
  <c r="P1574" i="1" a="1"/>
  <c r="P1574" i="1"/>
  <c r="L1575" i="1" a="1"/>
  <c r="L1575" i="1"/>
  <c r="L1574" i="1" a="1"/>
  <c r="L1574" i="1"/>
  <c r="G1572" i="1" a="1"/>
  <c r="G1572" i="1" s="1"/>
  <c r="F1572" i="1" a="1"/>
  <c r="F1572" i="1" s="1"/>
  <c r="N1574" i="1" a="1"/>
  <c r="N1574" i="1" s="1"/>
  <c r="H1576" i="1" a="1"/>
  <c r="H1576" i="1" s="1"/>
  <c r="P1575" i="1" a="1"/>
  <c r="P1575" i="1"/>
  <c r="J1574" i="1" a="1"/>
  <c r="J1574" i="1"/>
  <c r="J1572" i="1" a="1"/>
  <c r="J1572" i="1" s="1"/>
  <c r="K1575" i="1" a="1"/>
  <c r="K1575" i="1" s="1"/>
  <c r="M1574" i="1" a="1"/>
  <c r="M1574" i="1" s="1"/>
  <c r="Q1576" i="1" a="1"/>
  <c r="Q1576" i="1" s="1"/>
  <c r="Q1572" i="1" a="1"/>
  <c r="Q1572" i="1" s="1"/>
  <c r="H1572" i="1" a="1"/>
  <c r="H1572" i="1"/>
  <c r="J1575" i="1" a="1"/>
  <c r="J1575" i="1"/>
  <c r="O1574" i="1" a="1"/>
  <c r="O1574" i="1"/>
  <c r="O1572" i="1" a="1"/>
  <c r="O1572" i="1"/>
  <c r="L1572" i="1" a="1"/>
  <c r="L1572" i="1" s="1"/>
  <c r="F1566" i="1" a="1"/>
  <c r="F1566" i="1" s="1"/>
  <c r="Q1565" i="1" a="1"/>
  <c r="Q1565" i="1" s="1"/>
  <c r="P1565" i="1" a="1"/>
  <c r="P1565" i="1"/>
  <c r="N1558" i="1" a="1"/>
  <c r="N1558" i="1"/>
  <c r="L1565" i="1" a="1"/>
  <c r="L1565" i="1" s="1"/>
  <c r="O1565" i="1" a="1"/>
  <c r="O1565" i="1" s="1"/>
  <c r="K1565" i="1" a="1"/>
  <c r="K1565" i="1" s="1"/>
  <c r="H1565" i="1" a="1"/>
  <c r="H1565" i="1" s="1"/>
  <c r="G1565" i="1" a="1"/>
  <c r="G1565" i="1" s="1"/>
  <c r="P1564" i="1" a="1"/>
  <c r="P1564" i="1"/>
  <c r="L1558" i="1" a="1"/>
  <c r="L1558" i="1" s="1"/>
  <c r="N1565" i="1" a="1"/>
  <c r="N1565" i="1" s="1"/>
  <c r="M1565" i="1" a="1"/>
  <c r="M1565" i="1" s="1"/>
  <c r="O1564" i="1" a="1"/>
  <c r="O1564" i="1" s="1"/>
  <c r="M1564" i="1" a="1"/>
  <c r="M1564" i="1" s="1"/>
  <c r="J1565" i="1" a="1"/>
  <c r="J1565" i="1" s="1"/>
  <c r="F1565" i="1" a="1"/>
  <c r="F1565" i="1" s="1"/>
  <c r="H1564" i="1" a="1"/>
  <c r="H1564" i="1"/>
  <c r="P1558" i="1" a="1"/>
  <c r="P1558" i="1" s="1"/>
  <c r="O1558" i="1" a="1"/>
  <c r="O1558" i="1" s="1"/>
  <c r="F1564" i="1" a="1"/>
  <c r="F1564" i="1"/>
  <c r="J1558" i="1" a="1"/>
  <c r="J1558" i="1" s="1"/>
  <c r="I1565" i="1" a="1"/>
  <c r="I1565" i="1" s="1"/>
  <c r="I1564" i="1" a="1"/>
  <c r="I1564" i="1" s="1"/>
  <c r="K1558" i="1" a="1"/>
  <c r="K1558" i="1" s="1"/>
  <c r="K1564" i="1" a="1"/>
  <c r="K1564" i="1" s="1"/>
  <c r="Q1564" i="1" a="1"/>
  <c r="Q1564" i="1" s="1"/>
  <c r="Q1558" i="1" a="1"/>
  <c r="Q1558" i="1" s="1"/>
  <c r="G1564" i="1" a="1"/>
  <c r="G1564" i="1" s="1"/>
  <c r="N1564" i="1" a="1"/>
  <c r="N1564" i="1" s="1"/>
  <c r="J1564" i="1" a="1"/>
  <c r="J1564" i="1" s="1"/>
  <c r="G1566" i="1" a="1"/>
  <c r="G1566" i="1"/>
  <c r="N1566" i="1" a="1"/>
  <c r="N1566" i="1" s="1"/>
  <c r="M1566" i="1" a="1"/>
  <c r="M1566" i="1"/>
  <c r="L1564" i="1" a="1"/>
  <c r="L1564" i="1" s="1"/>
  <c r="L1566" i="1" a="1"/>
  <c r="L1566" i="1" s="1"/>
  <c r="K1566" i="1" a="1"/>
  <c r="K1566" i="1"/>
  <c r="J1566" i="1" a="1"/>
  <c r="J1566" i="1" s="1"/>
  <c r="I1566" i="1" a="1"/>
  <c r="I1566" i="1" s="1"/>
  <c r="M1558" i="1" a="1"/>
  <c r="M1558" i="1" s="1"/>
  <c r="H1566" i="1" a="1"/>
  <c r="H1566" i="1" s="1"/>
  <c r="Q1557" i="1" a="1"/>
  <c r="Q1557" i="1" s="1"/>
  <c r="M1551" i="1" a="1"/>
  <c r="M1551" i="1" s="1"/>
  <c r="K1557" i="1" a="1"/>
  <c r="K1557" i="1" s="1"/>
  <c r="H1551" i="1" a="1"/>
  <c r="H1551" i="1"/>
  <c r="I1557" i="1" a="1"/>
  <c r="I1557" i="1" s="1"/>
  <c r="L1551" i="1" a="1"/>
  <c r="L1551" i="1" s="1"/>
  <c r="P1551" i="1" a="1"/>
  <c r="P1551" i="1" s="1"/>
  <c r="N1551" i="1" a="1"/>
  <c r="N1551" i="1" s="1"/>
  <c r="F1558" i="1" a="1"/>
  <c r="F1558" i="1"/>
  <c r="P1557" i="1" a="1"/>
  <c r="P1557" i="1" s="1"/>
  <c r="L1549" i="1" a="1"/>
  <c r="L1549" i="1" s="1"/>
  <c r="O1551" i="1" a="1"/>
  <c r="O1551" i="1" s="1"/>
  <c r="J1549" i="1" a="1"/>
  <c r="J1549" i="1" s="1"/>
  <c r="O1557" i="1" a="1"/>
  <c r="O1557" i="1" s="1"/>
  <c r="N1557" i="1" a="1"/>
  <c r="N1557" i="1" s="1"/>
  <c r="M1557" i="1" a="1"/>
  <c r="M1557" i="1" s="1"/>
  <c r="L1557" i="1" a="1"/>
  <c r="L1557" i="1" s="1"/>
  <c r="Q1551" i="1" a="1"/>
  <c r="Q1551" i="1"/>
  <c r="I1551" i="1" a="1"/>
  <c r="I1551" i="1" s="1"/>
  <c r="J1557" i="1" a="1"/>
  <c r="J1557" i="1" s="1"/>
  <c r="I1549" i="1" a="1"/>
  <c r="I1549" i="1" s="1"/>
  <c r="H1557" i="1" a="1"/>
  <c r="H1557" i="1" s="1"/>
  <c r="F1557" i="1" a="1"/>
  <c r="F1557" i="1"/>
  <c r="O1549" i="1" a="1"/>
  <c r="O1549" i="1" s="1"/>
  <c r="F1551" i="1" a="1"/>
  <c r="F1551" i="1" s="1"/>
  <c r="G1551" i="1" a="1"/>
  <c r="G1551" i="1" s="1"/>
  <c r="G1549" i="1" a="1"/>
  <c r="G1549" i="1" s="1"/>
  <c r="F1549" i="1" a="1"/>
  <c r="F1549" i="1"/>
  <c r="K1551" i="1" a="1"/>
  <c r="K1551" i="1" s="1"/>
  <c r="P1549" i="1" a="1"/>
  <c r="P1549" i="1" s="1"/>
  <c r="N1549" i="1" a="1"/>
  <c r="N1549" i="1" s="1"/>
  <c r="M1549" i="1" a="1"/>
  <c r="M1549" i="1"/>
  <c r="I1558" i="1" a="1"/>
  <c r="I1558" i="1"/>
  <c r="H1558" i="1" a="1"/>
  <c r="H1558" i="1" s="1"/>
  <c r="G1558" i="1" a="1"/>
  <c r="G1558" i="1" s="1"/>
  <c r="G1557" i="1" a="1"/>
  <c r="G1557" i="1"/>
  <c r="Q1549" i="1" a="1"/>
  <c r="Q1549" i="1"/>
  <c r="K1549" i="1" a="1"/>
  <c r="K1549" i="1" s="1"/>
  <c r="J1551" i="1" a="1"/>
  <c r="J1551" i="1" s="1"/>
  <c r="H1549" i="1" a="1"/>
  <c r="H1549" i="1" s="1"/>
  <c r="G1548" i="1" a="1"/>
  <c r="G1548" i="1" s="1"/>
  <c r="J1531" i="1" a="1"/>
  <c r="J1531" i="1" s="1"/>
  <c r="L1530" i="1" a="1"/>
  <c r="L1530" i="1" s="1"/>
  <c r="J1530" i="1" a="1"/>
  <c r="J1530" i="1" s="1"/>
  <c r="I1531" i="1" a="1"/>
  <c r="I1531" i="1" s="1"/>
  <c r="P1531" i="1" a="1"/>
  <c r="P1531" i="1"/>
  <c r="I1530" i="1" a="1"/>
  <c r="I1530" i="1"/>
  <c r="H1531" i="1" a="1"/>
  <c r="H1531" i="1" s="1"/>
  <c r="H1548" i="1" a="1"/>
  <c r="H1548" i="1" s="1"/>
  <c r="K1530" i="1" a="1"/>
  <c r="K1530" i="1" s="1"/>
  <c r="F1548" i="1" a="1"/>
  <c r="F1548" i="1" s="1"/>
  <c r="O1530" i="1" a="1"/>
  <c r="O1530" i="1"/>
  <c r="Q1531" i="1" a="1"/>
  <c r="Q1531" i="1" s="1"/>
  <c r="M1531" i="1" a="1"/>
  <c r="M1531" i="1" s="1"/>
  <c r="M1530" i="1" a="1"/>
  <c r="M1530" i="1"/>
  <c r="N1531" i="1" a="1"/>
  <c r="N1531" i="1"/>
  <c r="Q1548" i="1" a="1"/>
  <c r="Q1548" i="1" s="1"/>
  <c r="P1548" i="1" a="1"/>
  <c r="P1548" i="1" s="1"/>
  <c r="O1548" i="1" a="1"/>
  <c r="O1548" i="1" s="1"/>
  <c r="N1548" i="1" a="1"/>
  <c r="N1548" i="1"/>
  <c r="N1530" i="1" a="1"/>
  <c r="N1530" i="1"/>
  <c r="G1531" i="1" a="1"/>
  <c r="G1531" i="1" s="1"/>
  <c r="L1531" i="1" a="1"/>
  <c r="L1531" i="1" s="1"/>
  <c r="K1531" i="1" a="1"/>
  <c r="K1531" i="1" s="1"/>
  <c r="O1531" i="1" a="1"/>
  <c r="O1531" i="1" s="1"/>
  <c r="Q1530" i="1" a="1"/>
  <c r="Q1530" i="1" s="1"/>
  <c r="F1531" i="1" a="1"/>
  <c r="F1531" i="1"/>
  <c r="M1548" i="1" a="1"/>
  <c r="M1548" i="1"/>
  <c r="L1548" i="1" a="1"/>
  <c r="L1548" i="1" s="1"/>
  <c r="P1530" i="1" a="1"/>
  <c r="P1530" i="1" s="1"/>
  <c r="K1548" i="1" a="1"/>
  <c r="K1548" i="1" s="1"/>
  <c r="J1548" i="1" a="1"/>
  <c r="J1548" i="1" s="1"/>
  <c r="I1548" i="1" a="1"/>
  <c r="I1548" i="1" s="1"/>
  <c r="I1528" i="1" a="1"/>
  <c r="I1528" i="1"/>
  <c r="L1526" i="1" a="1"/>
  <c r="L1526" i="1"/>
  <c r="J1525" i="1" a="1"/>
  <c r="J1525" i="1" s="1"/>
  <c r="N1526" i="1" a="1"/>
  <c r="N1526" i="1" s="1"/>
  <c r="O1528" i="1" a="1"/>
  <c r="O1528" i="1" s="1"/>
  <c r="F1527" i="1" a="1"/>
  <c r="F1527" i="1" s="1"/>
  <c r="M1527" i="1" a="1"/>
  <c r="M1527" i="1" s="1"/>
  <c r="G1529" i="1" a="1"/>
  <c r="G1529" i="1" s="1"/>
  <c r="N1528" i="1" a="1"/>
  <c r="N1528" i="1" s="1"/>
  <c r="K1526" i="1" a="1"/>
  <c r="K1526" i="1" s="1"/>
  <c r="O1527" i="1" a="1"/>
  <c r="O1527" i="1"/>
  <c r="I1525" i="1" a="1"/>
  <c r="I1525" i="1" s="1"/>
  <c r="H1527" i="1" a="1"/>
  <c r="H1527" i="1" s="1"/>
  <c r="M1526" i="1" a="1"/>
  <c r="M1526" i="1" s="1"/>
  <c r="G1526" i="1" a="1"/>
  <c r="G1526" i="1"/>
  <c r="G1525" i="1" a="1"/>
  <c r="G1525" i="1" s="1"/>
  <c r="L1528" i="1" a="1"/>
  <c r="L1528" i="1" s="1"/>
  <c r="K1528" i="1" a="1"/>
  <c r="K1528" i="1"/>
  <c r="G1528" i="1" a="1"/>
  <c r="G1528" i="1" s="1"/>
  <c r="F1528" i="1" a="1"/>
  <c r="F1528" i="1" s="1"/>
  <c r="K1525" i="1" a="1"/>
  <c r="K1525" i="1"/>
  <c r="P1527" i="1" a="1"/>
  <c r="P1527" i="1" s="1"/>
  <c r="L1527" i="1" a="1"/>
  <c r="L1527" i="1" s="1"/>
  <c r="J1527" i="1" a="1"/>
  <c r="J1527" i="1" s="1"/>
  <c r="F1526" i="1" a="1"/>
  <c r="F1526" i="1" s="1"/>
  <c r="Q1524" i="1" a="1"/>
  <c r="Q1524" i="1" s="1"/>
  <c r="H1526" i="1" a="1"/>
  <c r="H1526" i="1" s="1"/>
  <c r="O1525" i="1" a="1"/>
  <c r="O1525" i="1" s="1"/>
  <c r="P1526" i="1" a="1"/>
  <c r="P1526" i="1"/>
  <c r="F1525" i="1" a="1"/>
  <c r="F1525" i="1"/>
  <c r="O1526" i="1" a="1"/>
  <c r="O1526" i="1" s="1"/>
  <c r="M1525" i="1" a="1"/>
  <c r="M1525" i="1"/>
  <c r="H1530" i="1" a="1"/>
  <c r="H1530" i="1" s="1"/>
  <c r="K1529" i="1" a="1"/>
  <c r="K1529" i="1" s="1"/>
  <c r="H1528" i="1" a="1"/>
  <c r="H1528" i="1" s="1"/>
  <c r="H1525" i="1" a="1"/>
  <c r="H1525" i="1" s="1"/>
  <c r="P1528" i="1" a="1"/>
  <c r="P1528" i="1"/>
  <c r="Q1527" i="1" a="1"/>
  <c r="Q1527" i="1" s="1"/>
  <c r="G1530" i="1" a="1"/>
  <c r="G1530" i="1" s="1"/>
  <c r="I1527" i="1" a="1"/>
  <c r="I1527" i="1" s="1"/>
  <c r="P1529" i="1" a="1"/>
  <c r="P1529" i="1" s="1"/>
  <c r="N1529" i="1" a="1"/>
  <c r="N1529" i="1" s="1"/>
  <c r="N1525" i="1" a="1"/>
  <c r="N1525" i="1"/>
  <c r="L1529" i="1" a="1"/>
  <c r="L1529" i="1" s="1"/>
  <c r="M1528" i="1" a="1"/>
  <c r="M1528" i="1" s="1"/>
  <c r="Q1526" i="1" a="1"/>
  <c r="Q1526" i="1"/>
  <c r="J1526" i="1" a="1"/>
  <c r="J1526" i="1" s="1"/>
  <c r="Q1528" i="1" a="1"/>
  <c r="Q1528" i="1" s="1"/>
  <c r="N1527" i="1" a="1"/>
  <c r="N1527" i="1" s="1"/>
  <c r="K1527" i="1" a="1"/>
  <c r="K1527" i="1"/>
  <c r="Q1525" i="1" a="1"/>
  <c r="Q1525" i="1" s="1"/>
  <c r="F1530" i="1" a="1"/>
  <c r="F1530" i="1" s="1"/>
  <c r="Q1529" i="1" a="1"/>
  <c r="Q1529" i="1" s="1"/>
  <c r="O1529" i="1" a="1"/>
  <c r="O1529" i="1" s="1"/>
  <c r="M1529" i="1" a="1"/>
  <c r="M1529" i="1" s="1"/>
  <c r="J1529" i="1" a="1"/>
  <c r="J1529" i="1" s="1"/>
  <c r="I1529" i="1" a="1"/>
  <c r="I1529" i="1"/>
  <c r="P1525" i="1" a="1"/>
  <c r="P1525" i="1"/>
  <c r="L1525" i="1" a="1"/>
  <c r="L1525" i="1" s="1"/>
  <c r="H1529" i="1" a="1"/>
  <c r="H1529" i="1"/>
  <c r="F1529" i="1" a="1"/>
  <c r="F1529" i="1" s="1"/>
  <c r="J1528" i="1" a="1"/>
  <c r="J1528" i="1" s="1"/>
  <c r="I1526" i="1" a="1"/>
  <c r="I1526" i="1"/>
  <c r="G1527" i="1" a="1"/>
  <c r="G1527" i="1" s="1"/>
  <c r="O1524" i="1" a="1"/>
  <c r="O1524" i="1" s="1"/>
  <c r="M1524" i="1" a="1"/>
  <c r="M1524" i="1" s="1"/>
  <c r="M1521" i="1" a="1"/>
  <c r="M1521" i="1" s="1"/>
  <c r="L1522" i="1" a="1"/>
  <c r="L1522" i="1" s="1"/>
  <c r="Q1521" i="1" a="1"/>
  <c r="Q1521" i="1" s="1"/>
  <c r="M1520" i="1" a="1"/>
  <c r="M1520" i="1" s="1"/>
  <c r="G1520" i="1" a="1"/>
  <c r="G1520" i="1" s="1"/>
  <c r="N1524" i="1" a="1"/>
  <c r="N1524" i="1"/>
  <c r="K1524" i="1" a="1"/>
  <c r="K1524" i="1" s="1"/>
  <c r="L1521" i="1" a="1"/>
  <c r="L1521" i="1" s="1"/>
  <c r="O1521" i="1" a="1"/>
  <c r="O1521" i="1" s="1"/>
  <c r="H1521" i="1" a="1"/>
  <c r="H1521" i="1"/>
  <c r="J1524" i="1" a="1"/>
  <c r="J1524" i="1"/>
  <c r="N1521" i="1" a="1"/>
  <c r="N1521" i="1"/>
  <c r="O1523" i="1" a="1"/>
  <c r="O1523" i="1" s="1"/>
  <c r="J1522" i="1" a="1"/>
  <c r="J1522" i="1" s="1"/>
  <c r="H1524" i="1" a="1"/>
  <c r="H1524" i="1" s="1"/>
  <c r="F1524" i="1" a="1"/>
  <c r="F1524" i="1" s="1"/>
  <c r="Q1523" i="1" a="1"/>
  <c r="Q1523" i="1" s="1"/>
  <c r="P1523" i="1" a="1"/>
  <c r="P1523" i="1" s="1"/>
  <c r="N1523" i="1" a="1"/>
  <c r="N1523" i="1"/>
  <c r="M1523" i="1" a="1"/>
  <c r="M1523" i="1"/>
  <c r="Q1519" i="1" a="1"/>
  <c r="Q1519" i="1" s="1"/>
  <c r="L1523" i="1" a="1"/>
  <c r="L1523" i="1" s="1"/>
  <c r="G1521" i="1" a="1"/>
  <c r="G1521" i="1"/>
  <c r="J1523" i="1" a="1"/>
  <c r="J1523" i="1" s="1"/>
  <c r="I1521" i="1" a="1"/>
  <c r="I1521" i="1" s="1"/>
  <c r="I1523" i="1" a="1"/>
  <c r="I1523" i="1"/>
  <c r="K1520" i="1" a="1"/>
  <c r="K1520" i="1"/>
  <c r="H1522" i="1" a="1"/>
  <c r="H1522" i="1"/>
  <c r="I1520" i="1" a="1"/>
  <c r="I1520" i="1" s="1"/>
  <c r="P1519" i="1" a="1"/>
  <c r="P1519" i="1" s="1"/>
  <c r="J1520" i="1" a="1"/>
  <c r="J1520" i="1" s="1"/>
  <c r="H1523" i="1" a="1"/>
  <c r="H1523" i="1" s="1"/>
  <c r="O1522" i="1" a="1"/>
  <c r="O1522" i="1" s="1"/>
  <c r="F1522" i="1" a="1"/>
  <c r="F1522" i="1"/>
  <c r="Q1522" i="1" a="1"/>
  <c r="Q1522" i="1" s="1"/>
  <c r="G1522" i="1" a="1"/>
  <c r="G1522" i="1" s="1"/>
  <c r="P1520" i="1" a="1"/>
  <c r="P1520" i="1"/>
  <c r="F1520" i="1" a="1"/>
  <c r="F1520" i="1" s="1"/>
  <c r="F1521" i="1" a="1"/>
  <c r="F1521" i="1" s="1"/>
  <c r="F1523" i="1" a="1"/>
  <c r="F1523" i="1" s="1"/>
  <c r="K1523" i="1" a="1"/>
  <c r="K1523" i="1" s="1"/>
  <c r="G1523" i="1" a="1"/>
  <c r="G1523" i="1" s="1"/>
  <c r="K1521" i="1" a="1"/>
  <c r="K1521" i="1" s="1"/>
  <c r="L1520" i="1" a="1"/>
  <c r="L1520" i="1" s="1"/>
  <c r="P1521" i="1" a="1"/>
  <c r="P1521" i="1" s="1"/>
  <c r="N1522" i="1" a="1"/>
  <c r="N1522" i="1" s="1"/>
  <c r="I1522" i="1" a="1"/>
  <c r="I1522" i="1"/>
  <c r="P1524" i="1" a="1"/>
  <c r="P1524" i="1" s="1"/>
  <c r="O1520" i="1" a="1"/>
  <c r="O1520" i="1" s="1"/>
  <c r="L1524" i="1" a="1"/>
  <c r="L1524" i="1"/>
  <c r="Q1520" i="1" a="1"/>
  <c r="Q1520" i="1" s="1"/>
  <c r="I1524" i="1" a="1"/>
  <c r="I1524" i="1" s="1"/>
  <c r="G1524" i="1" a="1"/>
  <c r="G1524" i="1"/>
  <c r="K1522" i="1" a="1"/>
  <c r="K1522" i="1" s="1"/>
  <c r="H1520" i="1" a="1"/>
  <c r="H1520" i="1" s="1"/>
  <c r="P1522" i="1" a="1"/>
  <c r="P1522" i="1"/>
  <c r="J1521" i="1" a="1"/>
  <c r="J1521" i="1" s="1"/>
  <c r="N1520" i="1" a="1"/>
  <c r="N1520" i="1" s="1"/>
  <c r="M1522" i="1" a="1"/>
  <c r="M1522" i="1" s="1"/>
  <c r="J1519" i="1" a="1"/>
  <c r="J1519" i="1" s="1"/>
  <c r="H1519" i="1" a="1"/>
  <c r="H1519" i="1" s="1"/>
  <c r="F1519" i="1" a="1"/>
  <c r="F1519" i="1"/>
  <c r="O1517" i="1" a="1"/>
  <c r="O1517" i="1" s="1"/>
  <c r="M1517" i="1" a="1"/>
  <c r="M1517" i="1" s="1"/>
  <c r="F1516" i="1" a="1"/>
  <c r="F1516" i="1" s="1"/>
  <c r="L1515" i="1" a="1"/>
  <c r="L1515" i="1"/>
  <c r="G1514" i="1" a="1"/>
  <c r="G1514" i="1" s="1"/>
  <c r="Q1514" i="1" a="1"/>
  <c r="Q1514" i="1" s="1"/>
  <c r="P1513" i="1" a="1"/>
  <c r="P1513" i="1"/>
  <c r="L1517" i="1" a="1"/>
  <c r="L1517" i="1" s="1"/>
  <c r="J1517" i="1" a="1"/>
  <c r="J1517" i="1" s="1"/>
  <c r="N1516" i="1" a="1"/>
  <c r="N1516" i="1" s="1"/>
  <c r="N1515" i="1" a="1"/>
  <c r="N1515" i="1" s="1"/>
  <c r="G1515" i="1" a="1"/>
  <c r="G1515" i="1" s="1"/>
  <c r="I1514" i="1" a="1"/>
  <c r="I1514" i="1"/>
  <c r="Q1517" i="1" a="1"/>
  <c r="Q1517" i="1" s="1"/>
  <c r="P1517" i="1" a="1"/>
  <c r="P1517" i="1" s="1"/>
  <c r="N1517" i="1" a="1"/>
  <c r="N1517" i="1" s="1"/>
  <c r="J1516" i="1" a="1"/>
  <c r="J1516" i="1" s="1"/>
  <c r="K1514" i="1" a="1"/>
  <c r="K1514" i="1"/>
  <c r="K1517" i="1" a="1"/>
  <c r="K1517" i="1"/>
  <c r="I1517" i="1" a="1"/>
  <c r="I1517" i="1"/>
  <c r="H1516" i="1" a="1"/>
  <c r="H1516" i="1" s="1"/>
  <c r="F1517" i="1" a="1"/>
  <c r="F1517" i="1" s="1"/>
  <c r="M1516" i="1" a="1"/>
  <c r="M1516" i="1"/>
  <c r="I1516" i="1" a="1"/>
  <c r="I1516" i="1" s="1"/>
  <c r="J1515" i="1" a="1"/>
  <c r="J1515" i="1" s="1"/>
  <c r="L1514" i="1" a="1"/>
  <c r="L1514" i="1" s="1"/>
  <c r="P1515" i="1" a="1"/>
  <c r="P1515" i="1"/>
  <c r="M1515" i="1" a="1"/>
  <c r="M1515" i="1"/>
  <c r="H1515" i="1" a="1"/>
  <c r="H1515" i="1" s="1"/>
  <c r="M1514" i="1" a="1"/>
  <c r="M1514" i="1" s="1"/>
  <c r="H1514" i="1" a="1"/>
  <c r="H1514" i="1"/>
  <c r="P1516" i="1" a="1"/>
  <c r="P1516" i="1" s="1"/>
  <c r="Q1513" i="1" a="1"/>
  <c r="Q1513" i="1" s="1"/>
  <c r="O1516" i="1" a="1"/>
  <c r="O1516" i="1" s="1"/>
  <c r="K1516" i="1" a="1"/>
  <c r="K1516" i="1"/>
  <c r="Q1515" i="1" a="1"/>
  <c r="Q1515" i="1" s="1"/>
  <c r="O1515" i="1" a="1"/>
  <c r="O1515" i="1" s="1"/>
  <c r="K1515" i="1" a="1"/>
  <c r="K1515" i="1" s="1"/>
  <c r="P1514" i="1" a="1"/>
  <c r="P1514" i="1" s="1"/>
  <c r="F1514" i="1" a="1"/>
  <c r="F1514" i="1" s="1"/>
  <c r="F1515" i="1" a="1"/>
  <c r="F1515" i="1"/>
  <c r="J1514" i="1" a="1"/>
  <c r="J1514" i="1"/>
  <c r="I1515" i="1" a="1"/>
  <c r="I1515" i="1" s="1"/>
  <c r="O1519" i="1" a="1"/>
  <c r="O1519" i="1"/>
  <c r="N1519" i="1" a="1"/>
  <c r="N1519" i="1" s="1"/>
  <c r="N1514" i="1" a="1"/>
  <c r="N1514" i="1" s="1"/>
  <c r="M1519" i="1" a="1"/>
  <c r="M1519" i="1" s="1"/>
  <c r="L1519" i="1" a="1"/>
  <c r="L1519" i="1"/>
  <c r="I1519" i="1" a="1"/>
  <c r="I1519" i="1" s="1"/>
  <c r="G1519" i="1" a="1"/>
  <c r="G1519" i="1" s="1"/>
  <c r="G1517" i="1" a="1"/>
  <c r="G1517" i="1" s="1"/>
  <c r="Q1516" i="1" a="1"/>
  <c r="Q1516" i="1" s="1"/>
  <c r="K1519" i="1" a="1"/>
  <c r="K1519" i="1" s="1"/>
  <c r="O1514" i="1" a="1"/>
  <c r="O1514" i="1" s="1"/>
  <c r="L1516" i="1" a="1"/>
  <c r="L1516" i="1"/>
  <c r="G1516" i="1" a="1"/>
  <c r="G1516" i="1"/>
  <c r="H1517" i="1" a="1"/>
  <c r="H1517" i="1" s="1"/>
  <c r="O1513" i="1" a="1"/>
  <c r="O1513" i="1" s="1"/>
  <c r="K1506" i="1" a="1"/>
  <c r="K1506" i="1"/>
  <c r="N1513" i="1" a="1"/>
  <c r="N1513" i="1"/>
  <c r="M1513" i="1" a="1"/>
  <c r="M1513" i="1" s="1"/>
  <c r="L1513" i="1" a="1"/>
  <c r="L1513" i="1" s="1"/>
  <c r="K1513" i="1" a="1"/>
  <c r="K1513" i="1" s="1"/>
  <c r="H1513" i="1" a="1"/>
  <c r="H1513" i="1" s="1"/>
  <c r="M1507" i="1" a="1"/>
  <c r="M1507" i="1"/>
  <c r="Q1507" i="1" a="1"/>
  <c r="Q1507" i="1" s="1"/>
  <c r="K1507" i="1" a="1"/>
  <c r="K1507" i="1" s="1"/>
  <c r="I1513" i="1" a="1"/>
  <c r="I1513" i="1" s="1"/>
  <c r="F1513" i="1" a="1"/>
  <c r="F1513" i="1"/>
  <c r="I1506" i="1" a="1"/>
  <c r="I1506" i="1" s="1"/>
  <c r="J1507" i="1" a="1"/>
  <c r="J1507" i="1" s="1"/>
  <c r="G1506" i="1" a="1"/>
  <c r="G1506" i="1" s="1"/>
  <c r="P1507" i="1" a="1"/>
  <c r="P1507" i="1" s="1"/>
  <c r="P1506" i="1" a="1"/>
  <c r="P1506" i="1" s="1"/>
  <c r="L1507" i="1" a="1"/>
  <c r="L1507" i="1"/>
  <c r="Q1506" i="1" a="1"/>
  <c r="Q1506" i="1"/>
  <c r="O1506" i="1" a="1"/>
  <c r="O1506" i="1" s="1"/>
  <c r="G1507" i="1" a="1"/>
  <c r="G1507" i="1"/>
  <c r="L1506" i="1" a="1"/>
  <c r="L1506" i="1" s="1"/>
  <c r="M1506" i="1" a="1"/>
  <c r="M1506" i="1" s="1"/>
  <c r="F1507" i="1" a="1"/>
  <c r="F1507" i="1" s="1"/>
  <c r="J1513" i="1" a="1"/>
  <c r="J1513" i="1" s="1"/>
  <c r="G1513" i="1" a="1"/>
  <c r="G1513" i="1" s="1"/>
  <c r="N1507" i="1" a="1"/>
  <c r="N1507" i="1"/>
  <c r="F1506" i="1" a="1"/>
  <c r="F1506" i="1" s="1"/>
  <c r="H1506" i="1" a="1"/>
  <c r="H1506" i="1"/>
  <c r="H1507" i="1" a="1"/>
  <c r="H1507" i="1" s="1"/>
  <c r="J1506" i="1" a="1"/>
  <c r="J1506" i="1" s="1"/>
  <c r="O1507" i="1" a="1"/>
  <c r="O1507" i="1" s="1"/>
  <c r="N1506" i="1" a="1"/>
  <c r="N1506" i="1" s="1"/>
  <c r="I1507" i="1" a="1"/>
  <c r="I1507" i="1" s="1"/>
  <c r="P1502" i="1" a="1"/>
  <c r="P1502" i="1"/>
  <c r="P1504" i="1" a="1"/>
  <c r="P1504" i="1" s="1"/>
  <c r="G1505" i="1" a="1"/>
  <c r="G1505" i="1" s="1"/>
  <c r="Q1505" i="1" a="1"/>
  <c r="Q1505" i="1" s="1"/>
  <c r="F1504" i="1" a="1"/>
  <c r="F1504" i="1" s="1"/>
  <c r="F1502" i="1" a="1"/>
  <c r="F1502" i="1" s="1"/>
  <c r="P1500" i="1" a="1"/>
  <c r="P1500" i="1" s="1"/>
  <c r="P1505" i="1" a="1"/>
  <c r="P1505" i="1" s="1"/>
  <c r="I1505" i="1" a="1"/>
  <c r="I1505" i="1"/>
  <c r="I1504" i="1" a="1"/>
  <c r="I1504" i="1"/>
  <c r="F1505" i="1" a="1"/>
  <c r="F1505" i="1"/>
  <c r="H1504" i="1" a="1"/>
  <c r="H1504" i="1" s="1"/>
  <c r="H1501" i="1" a="1"/>
  <c r="H1501" i="1" s="1"/>
  <c r="Q1502" i="1" a="1"/>
  <c r="Q1502" i="1"/>
  <c r="G1501" i="1" a="1"/>
  <c r="G1501" i="1" s="1"/>
  <c r="N1501" i="1" a="1"/>
  <c r="N1501" i="1" s="1"/>
  <c r="I1501" i="1" a="1"/>
  <c r="I1501" i="1" s="1"/>
  <c r="F1501" i="1" a="1"/>
  <c r="F1501" i="1" s="1"/>
  <c r="L1501" i="1" a="1"/>
  <c r="L1501" i="1" s="1"/>
  <c r="O1505" i="1" a="1"/>
  <c r="O1505" i="1"/>
  <c r="N1505" i="1" a="1"/>
  <c r="N1505" i="1" s="1"/>
  <c r="M1505" i="1" a="1"/>
  <c r="M1505" i="1" s="1"/>
  <c r="K1504" i="1" a="1"/>
  <c r="K1504" i="1" s="1"/>
  <c r="G1504" i="1" a="1"/>
  <c r="G1504" i="1" s="1"/>
  <c r="K1500" i="1" a="1"/>
  <c r="K1500" i="1" s="1"/>
  <c r="J1502" i="1" a="1"/>
  <c r="J1502" i="1" s="1"/>
  <c r="K1501" i="1" a="1"/>
  <c r="K1501" i="1" s="1"/>
  <c r="J1500" i="1" a="1"/>
  <c r="J1500" i="1" s="1"/>
  <c r="L1500" i="1" a="1"/>
  <c r="L1500" i="1" s="1"/>
  <c r="L1505" i="1" a="1"/>
  <c r="L1505" i="1"/>
  <c r="O1502" i="1" a="1"/>
  <c r="O1502" i="1" s="1"/>
  <c r="M1502" i="1" a="1"/>
  <c r="M1502" i="1" s="1"/>
  <c r="K1505" i="1" a="1"/>
  <c r="K1505" i="1" s="1"/>
  <c r="J1505" i="1" a="1"/>
  <c r="J1505" i="1"/>
  <c r="J1504" i="1" a="1"/>
  <c r="J1504" i="1" s="1"/>
  <c r="L1504" i="1" a="1"/>
  <c r="L1504" i="1" s="1"/>
  <c r="Q1501" i="1" a="1"/>
  <c r="Q1501" i="1" s="1"/>
  <c r="O1500" i="1" a="1"/>
  <c r="O1500" i="1"/>
  <c r="G1502" i="1" a="1"/>
  <c r="G1502" i="1"/>
  <c r="Q1504" i="1" a="1"/>
  <c r="Q1504" i="1"/>
  <c r="M1500" i="1" a="1"/>
  <c r="M1500" i="1" s="1"/>
  <c r="L1502" i="1" a="1"/>
  <c r="L1502" i="1" s="1"/>
  <c r="I1502" i="1" a="1"/>
  <c r="I1502" i="1" s="1"/>
  <c r="H1502" i="1" a="1"/>
  <c r="H1502" i="1" s="1"/>
  <c r="H1500" i="1" a="1"/>
  <c r="H1500" i="1" s="1"/>
  <c r="G1500" i="1" a="1"/>
  <c r="G1500" i="1" s="1"/>
  <c r="O1501" i="1" a="1"/>
  <c r="O1501" i="1"/>
  <c r="N1500" i="1" a="1"/>
  <c r="N1500" i="1" s="1"/>
  <c r="H1505" i="1" a="1"/>
  <c r="H1505" i="1"/>
  <c r="O1504" i="1" a="1"/>
  <c r="O1504" i="1" s="1"/>
  <c r="N1504" i="1" a="1"/>
  <c r="N1504" i="1" s="1"/>
  <c r="M1504" i="1" a="1"/>
  <c r="M1504" i="1"/>
  <c r="P1501" i="1" a="1"/>
  <c r="P1501" i="1" s="1"/>
  <c r="J1501" i="1" a="1"/>
  <c r="J1501" i="1"/>
  <c r="I1500" i="1" a="1"/>
  <c r="I1500" i="1"/>
  <c r="M1501" i="1" a="1"/>
  <c r="M1501" i="1"/>
  <c r="N1502" i="1" a="1"/>
  <c r="N1502" i="1" s="1"/>
  <c r="K1502" i="1" a="1"/>
  <c r="K1502" i="1"/>
  <c r="Q1500" i="1" a="1"/>
  <c r="Q1500" i="1" s="1"/>
  <c r="O1494" i="1" a="1"/>
  <c r="O1494" i="1" s="1"/>
  <c r="P1494" i="1" a="1"/>
  <c r="P1494" i="1"/>
  <c r="J1492" i="1" a="1"/>
  <c r="J1492" i="1"/>
  <c r="N1494" i="1" a="1"/>
  <c r="N1494" i="1"/>
  <c r="Q1487" i="1" a="1"/>
  <c r="Q1487" i="1" s="1"/>
  <c r="F1494" i="1" a="1"/>
  <c r="F1494" i="1"/>
  <c r="L1494" i="1" a="1"/>
  <c r="L1494" i="1"/>
  <c r="K1494" i="1" a="1"/>
  <c r="K1494" i="1" s="1"/>
  <c r="L1492" i="1" a="1"/>
  <c r="L1492" i="1"/>
  <c r="I1494" i="1" a="1"/>
  <c r="I1494" i="1" s="1"/>
  <c r="P1499" i="1" a="1"/>
  <c r="P1499" i="1"/>
  <c r="O1499" i="1" a="1"/>
  <c r="O1499" i="1"/>
  <c r="N1499" i="1" a="1"/>
  <c r="N1499" i="1"/>
  <c r="M1499" i="1" a="1"/>
  <c r="M1499" i="1" s="1"/>
  <c r="L1499" i="1" a="1"/>
  <c r="L1499" i="1" s="1"/>
  <c r="G1494" i="1" a="1"/>
  <c r="G1494" i="1"/>
  <c r="H1494" i="1" a="1"/>
  <c r="H1494" i="1" s="1"/>
  <c r="K1499" i="1" a="1"/>
  <c r="K1499" i="1" s="1"/>
  <c r="N1492" i="1" a="1"/>
  <c r="N1492" i="1" s="1"/>
  <c r="Q1494" i="1" a="1"/>
  <c r="Q1494" i="1"/>
  <c r="K1492" i="1" a="1"/>
  <c r="K1492" i="1"/>
  <c r="M1494" i="1" a="1"/>
  <c r="M1494" i="1" s="1"/>
  <c r="Q1492" i="1" a="1"/>
  <c r="Q1492" i="1"/>
  <c r="F1492" i="1" a="1"/>
  <c r="F1492" i="1"/>
  <c r="O1492" i="1" a="1"/>
  <c r="O1492" i="1" s="1"/>
  <c r="O1487" i="1" a="1"/>
  <c r="O1487" i="1"/>
  <c r="P1487" i="1" a="1"/>
  <c r="P1487" i="1" s="1"/>
  <c r="I1492" i="1" a="1"/>
  <c r="I1492" i="1" s="1"/>
  <c r="Q1499" i="1" a="1"/>
  <c r="Q1499" i="1" s="1"/>
  <c r="M1492" i="1" a="1"/>
  <c r="M1492" i="1"/>
  <c r="P1492" i="1" a="1"/>
  <c r="P1492" i="1" s="1"/>
  <c r="F1500" i="1" a="1"/>
  <c r="F1500" i="1"/>
  <c r="J1499" i="1" a="1"/>
  <c r="J1499" i="1" s="1"/>
  <c r="I1499" i="1" a="1"/>
  <c r="I1499" i="1" s="1"/>
  <c r="G1492" i="1" a="1"/>
  <c r="G1492" i="1"/>
  <c r="H1499" i="1" a="1"/>
  <c r="H1499" i="1"/>
  <c r="G1499" i="1" a="1"/>
  <c r="G1499" i="1"/>
  <c r="F1499" i="1" a="1"/>
  <c r="F1499" i="1" s="1"/>
  <c r="H1492" i="1" a="1"/>
  <c r="H1492" i="1" s="1"/>
  <c r="J1494" i="1" a="1"/>
  <c r="J1494" i="1" s="1"/>
  <c r="Q1485" i="1" a="1"/>
  <c r="Q1485" i="1" s="1"/>
  <c r="O1485" i="1" a="1"/>
  <c r="O1485" i="1" s="1"/>
  <c r="F1485" i="1" a="1"/>
  <c r="F1485" i="1" s="1"/>
  <c r="M1485" i="1" a="1"/>
  <c r="M1485" i="1" s="1"/>
  <c r="K1485" i="1" a="1"/>
  <c r="K1485" i="1"/>
  <c r="J1485" i="1" a="1"/>
  <c r="J1485" i="1"/>
  <c r="H1485" i="1" a="1"/>
  <c r="H1485" i="1" s="1"/>
  <c r="G1485" i="1" a="1"/>
  <c r="G1485" i="1" s="1"/>
  <c r="I1485" i="1" a="1"/>
  <c r="I1485" i="1"/>
  <c r="N1487" i="1" a="1"/>
  <c r="N1487" i="1"/>
  <c r="N1485" i="1" a="1"/>
  <c r="N1485" i="1"/>
  <c r="F1487" i="1" a="1"/>
  <c r="F1487" i="1"/>
  <c r="M1487" i="1" a="1"/>
  <c r="M1487" i="1"/>
  <c r="L1487" i="1" a="1"/>
  <c r="L1487" i="1" s="1"/>
  <c r="K1487" i="1" a="1"/>
  <c r="K1487" i="1"/>
  <c r="J1487" i="1" a="1"/>
  <c r="J1487" i="1" s="1"/>
  <c r="I1487" i="1" a="1"/>
  <c r="I1487" i="1" s="1"/>
  <c r="H1487" i="1" a="1"/>
  <c r="H1487" i="1" s="1"/>
  <c r="G1487" i="1" a="1"/>
  <c r="G1487" i="1"/>
  <c r="L1485" i="1" a="1"/>
  <c r="L1485" i="1" s="1"/>
  <c r="P1485" i="1" a="1"/>
  <c r="P1485" i="1" s="1"/>
  <c r="Q1455" i="1" a="1"/>
  <c r="Q1455" i="1"/>
  <c r="F1458" i="1" a="1"/>
  <c r="F1458" i="1" s="1"/>
  <c r="P1455" i="1" a="1"/>
  <c r="P1455" i="1" s="1"/>
  <c r="P1458" i="1" a="1"/>
  <c r="P1458" i="1" s="1"/>
  <c r="K1456" i="1" a="1"/>
  <c r="K1456" i="1" s="1"/>
  <c r="I1455" i="1" a="1"/>
  <c r="I1455" i="1" s="1"/>
  <c r="M1458" i="1" a="1"/>
  <c r="M1458" i="1" s="1"/>
  <c r="H1458" i="1" a="1"/>
  <c r="H1458" i="1" s="1"/>
  <c r="L1457" i="1" a="1"/>
  <c r="L1457" i="1" s="1"/>
  <c r="F1455" i="1" a="1"/>
  <c r="F1455" i="1" s="1"/>
  <c r="I1457" i="1" a="1"/>
  <c r="I1457" i="1" s="1"/>
  <c r="Q1456" i="1" a="1"/>
  <c r="Q1456" i="1" s="1"/>
  <c r="Q1454" i="1" a="1"/>
  <c r="Q1454" i="1" s="1"/>
  <c r="K1455" i="1" a="1"/>
  <c r="K1455" i="1" s="1"/>
  <c r="G1455" i="1" a="1"/>
  <c r="G1455" i="1"/>
  <c r="O1455" i="1" a="1"/>
  <c r="O1455" i="1" s="1"/>
  <c r="J1456" i="1" a="1"/>
  <c r="J1456" i="1" s="1"/>
  <c r="H1456" i="1" a="1"/>
  <c r="H1456" i="1"/>
  <c r="G1458" i="1" a="1"/>
  <c r="G1458" i="1"/>
  <c r="H1457" i="1" a="1"/>
  <c r="H1457" i="1"/>
  <c r="Q1458" i="1" a="1"/>
  <c r="Q1458" i="1" s="1"/>
  <c r="P1456" i="1" a="1"/>
  <c r="P1456" i="1"/>
  <c r="L1458" i="1" a="1"/>
  <c r="L1458" i="1" s="1"/>
  <c r="M1457" i="1" a="1"/>
  <c r="M1457" i="1" s="1"/>
  <c r="P1457" i="1" a="1"/>
  <c r="P1457" i="1"/>
  <c r="M1455" i="1" a="1"/>
  <c r="M1455" i="1"/>
  <c r="O1456" i="1" a="1"/>
  <c r="O1456" i="1"/>
  <c r="J1455" i="1" a="1"/>
  <c r="J1455" i="1" s="1"/>
  <c r="N1457" i="1" a="1"/>
  <c r="N1457" i="1" s="1"/>
  <c r="J1457" i="1" a="1"/>
  <c r="J1457" i="1"/>
  <c r="Q1457" i="1" a="1"/>
  <c r="Q1457" i="1" s="1"/>
  <c r="G1456" i="1" a="1"/>
  <c r="G1456" i="1"/>
  <c r="F1457" i="1" a="1"/>
  <c r="F1457" i="1"/>
  <c r="N1456" i="1" a="1"/>
  <c r="N1456" i="1" s="1"/>
  <c r="L1456" i="1" a="1"/>
  <c r="L1456" i="1" s="1"/>
  <c r="I1456" i="1" a="1"/>
  <c r="I1456" i="1" s="1"/>
  <c r="H1455" i="1" a="1"/>
  <c r="H1455" i="1" s="1"/>
  <c r="N1455" i="1" a="1"/>
  <c r="N1455" i="1" s="1"/>
  <c r="L1455" i="1" a="1"/>
  <c r="L1455" i="1" s="1"/>
  <c r="K1457" i="1" a="1"/>
  <c r="K1457" i="1" s="1"/>
  <c r="M1456" i="1" a="1"/>
  <c r="M1456" i="1" s="1"/>
  <c r="F1456" i="1" a="1"/>
  <c r="F1456" i="1" s="1"/>
  <c r="I1458" i="1" a="1"/>
  <c r="I1458" i="1"/>
  <c r="O1458" i="1" a="1"/>
  <c r="O1458" i="1" s="1"/>
  <c r="K1458" i="1" a="1"/>
  <c r="K1458" i="1" s="1"/>
  <c r="O1457" i="1" a="1"/>
  <c r="O1457" i="1" s="1"/>
  <c r="G1457" i="1" a="1"/>
  <c r="G1457" i="1"/>
  <c r="N1458" i="1" a="1"/>
  <c r="N1458" i="1" s="1"/>
  <c r="J1458" i="1" a="1"/>
  <c r="J1458" i="1"/>
  <c r="P1453" i="1" a="1"/>
  <c r="P1453" i="1"/>
  <c r="G1451" i="1" a="1"/>
  <c r="G1451" i="1" s="1"/>
  <c r="J1450" i="1" a="1"/>
  <c r="J1450" i="1" s="1"/>
  <c r="O1453" i="1" a="1"/>
  <c r="O1453" i="1" s="1"/>
  <c r="I1450" i="1" a="1"/>
  <c r="I1450" i="1"/>
  <c r="K1453" i="1" a="1"/>
  <c r="K1453" i="1" s="1"/>
  <c r="L1453" i="1" a="1"/>
  <c r="L1453" i="1" s="1"/>
  <c r="F1453" i="1" a="1"/>
  <c r="F1453" i="1" s="1"/>
  <c r="O1452" i="1" a="1"/>
  <c r="O1452" i="1" s="1"/>
  <c r="F1451" i="1" a="1"/>
  <c r="F1451" i="1"/>
  <c r="O1450" i="1" a="1"/>
  <c r="O1450" i="1" s="1"/>
  <c r="G1450" i="1" a="1"/>
  <c r="G1450" i="1" s="1"/>
  <c r="N1451" i="1" a="1"/>
  <c r="N1451" i="1" s="1"/>
  <c r="H1451" i="1" a="1"/>
  <c r="H1451" i="1"/>
  <c r="P1449" i="1" a="1"/>
  <c r="P1449" i="1" s="1"/>
  <c r="J1453" i="1" a="1"/>
  <c r="J1453" i="1" s="1"/>
  <c r="I1453" i="1" a="1"/>
  <c r="I1453" i="1" s="1"/>
  <c r="M1452" i="1" a="1"/>
  <c r="M1452" i="1" s="1"/>
  <c r="L1451" i="1" a="1"/>
  <c r="L1451" i="1"/>
  <c r="I1451" i="1" a="1"/>
  <c r="I1451" i="1" s="1"/>
  <c r="P1452" i="1" a="1"/>
  <c r="P1452" i="1" s="1"/>
  <c r="L1452" i="1" a="1"/>
  <c r="L1452" i="1" s="1"/>
  <c r="O1451" i="1" a="1"/>
  <c r="O1451" i="1" s="1"/>
  <c r="N1449" i="1" a="1"/>
  <c r="N1449" i="1"/>
  <c r="N1450" i="1" a="1"/>
  <c r="N1450" i="1" s="1"/>
  <c r="J1451" i="1" a="1"/>
  <c r="J1451" i="1"/>
  <c r="Q1449" i="1" a="1"/>
  <c r="Q1449" i="1" s="1"/>
  <c r="H1452" i="1" a="1"/>
  <c r="H1452" i="1" s="1"/>
  <c r="Q1450" i="1" a="1"/>
  <c r="Q1450" i="1" s="1"/>
  <c r="K1451" i="1" a="1"/>
  <c r="K1451" i="1" s="1"/>
  <c r="F1452" i="1" a="1"/>
  <c r="F1452" i="1" s="1"/>
  <c r="O1449" i="1" a="1"/>
  <c r="O1449" i="1" s="1"/>
  <c r="N1452" i="1" a="1"/>
  <c r="N1452" i="1"/>
  <c r="M1451" i="1" a="1"/>
  <c r="M1451" i="1"/>
  <c r="K1454" i="1" a="1"/>
  <c r="K1454" i="1" s="1"/>
  <c r="J1454" i="1" a="1"/>
  <c r="J1454" i="1"/>
  <c r="N1453" i="1" a="1"/>
  <c r="N1453" i="1"/>
  <c r="G1453" i="1" a="1"/>
  <c r="G1453" i="1"/>
  <c r="M1453" i="1" a="1"/>
  <c r="M1453" i="1" s="1"/>
  <c r="H1453" i="1" a="1"/>
  <c r="H1453" i="1" s="1"/>
  <c r="G1452" i="1" a="1"/>
  <c r="G1452" i="1" s="1"/>
  <c r="M1450" i="1" a="1"/>
  <c r="M1450" i="1"/>
  <c r="L1450" i="1" a="1"/>
  <c r="L1450" i="1" s="1"/>
  <c r="F1450" i="1" a="1"/>
  <c r="F1450" i="1" s="1"/>
  <c r="Q1453" i="1" a="1"/>
  <c r="Q1453" i="1" s="1"/>
  <c r="K1452" i="1" a="1"/>
  <c r="K1452" i="1" s="1"/>
  <c r="Q1451" i="1" a="1"/>
  <c r="Q1451" i="1" s="1"/>
  <c r="K1450" i="1" a="1"/>
  <c r="K1450" i="1" s="1"/>
  <c r="H1450" i="1" a="1"/>
  <c r="H1450" i="1" s="1"/>
  <c r="J1452" i="1" a="1"/>
  <c r="J1452" i="1"/>
  <c r="M1449" i="1" a="1"/>
  <c r="M1449" i="1"/>
  <c r="P1450" i="1" a="1"/>
  <c r="P1450" i="1" s="1"/>
  <c r="P1454" i="1" a="1"/>
  <c r="P1454" i="1" s="1"/>
  <c r="O1454" i="1" a="1"/>
  <c r="O1454" i="1" s="1"/>
  <c r="N1454" i="1" a="1"/>
  <c r="N1454" i="1"/>
  <c r="M1454" i="1" a="1"/>
  <c r="M1454" i="1" s="1"/>
  <c r="F1454" i="1" a="1"/>
  <c r="F1454" i="1" s="1"/>
  <c r="I1452" i="1" a="1"/>
  <c r="I1452" i="1" s="1"/>
  <c r="L1454" i="1" a="1"/>
  <c r="L1454" i="1" s="1"/>
  <c r="I1454" i="1" a="1"/>
  <c r="I1454" i="1" s="1"/>
  <c r="G1454" i="1" a="1"/>
  <c r="G1454" i="1" s="1"/>
  <c r="Q1452" i="1" a="1"/>
  <c r="Q1452" i="1" s="1"/>
  <c r="P1451" i="1" a="1"/>
  <c r="P1451" i="1" s="1"/>
  <c r="H1454" i="1" a="1"/>
  <c r="H1454" i="1" s="1"/>
  <c r="I1449" i="1" a="1"/>
  <c r="I1449" i="1" s="1"/>
  <c r="H1449" i="1" a="1"/>
  <c r="H1449" i="1"/>
  <c r="F1449" i="1" a="1"/>
  <c r="F1449" i="1"/>
  <c r="Q1448" i="1" a="1"/>
  <c r="Q1448" i="1"/>
  <c r="M1448" i="1" a="1"/>
  <c r="M1448" i="1" s="1"/>
  <c r="N1444" i="1" a="1"/>
  <c r="N1444" i="1"/>
  <c r="O1448" i="1" a="1"/>
  <c r="O1448" i="1" s="1"/>
  <c r="L1448" i="1" a="1"/>
  <c r="L1448" i="1" s="1"/>
  <c r="K1448" i="1" a="1"/>
  <c r="K1448" i="1" s="1"/>
  <c r="F1448" i="1" a="1"/>
  <c r="F1448" i="1" s="1"/>
  <c r="K1447" i="1" a="1"/>
  <c r="K1447" i="1"/>
  <c r="H1445" i="1" a="1"/>
  <c r="H1445" i="1" s="1"/>
  <c r="J1445" i="1" a="1"/>
  <c r="J1445" i="1" s="1"/>
  <c r="O1446" i="1" a="1"/>
  <c r="O1446" i="1"/>
  <c r="K1446" i="1" a="1"/>
  <c r="K1446" i="1"/>
  <c r="P1445" i="1" a="1"/>
  <c r="P1445" i="1"/>
  <c r="K1444" i="1" a="1"/>
  <c r="K1444" i="1"/>
  <c r="P1444" i="1" a="1"/>
  <c r="P1444" i="1" s="1"/>
  <c r="M1447" i="1" a="1"/>
  <c r="M1447" i="1" s="1"/>
  <c r="Q1447" i="1" a="1"/>
  <c r="Q1447" i="1"/>
  <c r="Q1446" i="1" a="1"/>
  <c r="Q1446" i="1"/>
  <c r="G1448" i="1" a="1"/>
  <c r="G1448" i="1" s="1"/>
  <c r="M1446" i="1" a="1"/>
  <c r="M1446" i="1" s="1"/>
  <c r="K1445" i="1" a="1"/>
  <c r="K1445" i="1"/>
  <c r="G1445" i="1" a="1"/>
  <c r="G1445" i="1"/>
  <c r="P1447" i="1" a="1"/>
  <c r="P1447" i="1"/>
  <c r="L1447" i="1" a="1"/>
  <c r="L1447" i="1" s="1"/>
  <c r="H1447" i="1" a="1"/>
  <c r="H1447" i="1" s="1"/>
  <c r="O1444" i="1" a="1"/>
  <c r="O1444" i="1" s="1"/>
  <c r="N1446" i="1" a="1"/>
  <c r="N1446" i="1" s="1"/>
  <c r="H1446" i="1" a="1"/>
  <c r="H1446" i="1" s="1"/>
  <c r="L1446" i="1" a="1"/>
  <c r="L1446" i="1"/>
  <c r="Q1444" i="1" a="1"/>
  <c r="Q1444" i="1" s="1"/>
  <c r="F1446" i="1" a="1"/>
  <c r="F1446" i="1" s="1"/>
  <c r="I1444" i="1" a="1"/>
  <c r="I1444" i="1"/>
  <c r="J1447" i="1" a="1"/>
  <c r="J1447" i="1" s="1"/>
  <c r="I1446" i="1" a="1"/>
  <c r="I1446" i="1" s="1"/>
  <c r="O1445" i="1" a="1"/>
  <c r="O1445" i="1"/>
  <c r="M1445" i="1" a="1"/>
  <c r="M1445" i="1"/>
  <c r="P1446" i="1" a="1"/>
  <c r="P1446" i="1"/>
  <c r="P1448" i="1" a="1"/>
  <c r="P1448" i="1" s="1"/>
  <c r="J1448" i="1" a="1"/>
  <c r="J1448" i="1" s="1"/>
  <c r="F1445" i="1" a="1"/>
  <c r="F1445" i="1"/>
  <c r="I1448" i="1" a="1"/>
  <c r="I1448" i="1" s="1"/>
  <c r="N1447" i="1" a="1"/>
  <c r="N1447" i="1" s="1"/>
  <c r="I1447" i="1" a="1"/>
  <c r="I1447" i="1" s="1"/>
  <c r="G1447" i="1" a="1"/>
  <c r="G1447" i="1"/>
  <c r="G1446" i="1" a="1"/>
  <c r="G1446" i="1" s="1"/>
  <c r="O1447" i="1" a="1"/>
  <c r="O1447" i="1"/>
  <c r="J1446" i="1" a="1"/>
  <c r="J1446" i="1" s="1"/>
  <c r="H1448" i="1" a="1"/>
  <c r="H1448" i="1" s="1"/>
  <c r="I1445" i="1" a="1"/>
  <c r="I1445" i="1"/>
  <c r="M1444" i="1" a="1"/>
  <c r="M1444" i="1" s="1"/>
  <c r="L1449" i="1" a="1"/>
  <c r="L1449" i="1"/>
  <c r="K1449" i="1" a="1"/>
  <c r="K1449" i="1" s="1"/>
  <c r="J1449" i="1" a="1"/>
  <c r="J1449" i="1"/>
  <c r="G1449" i="1" a="1"/>
  <c r="G1449" i="1"/>
  <c r="N1448" i="1" a="1"/>
  <c r="N1448" i="1"/>
  <c r="Q1445" i="1" a="1"/>
  <c r="Q1445" i="1" s="1"/>
  <c r="N1445" i="1" a="1"/>
  <c r="N1445" i="1"/>
  <c r="L1445" i="1" a="1"/>
  <c r="L1445" i="1"/>
  <c r="L1444" i="1" a="1"/>
  <c r="L1444" i="1" s="1"/>
  <c r="J1444" i="1" a="1"/>
  <c r="J1444" i="1" s="1"/>
  <c r="F1447" i="1" a="1"/>
  <c r="F1447" i="1" s="1"/>
  <c r="G2232" i="1" a="1"/>
  <c r="G2232" i="1"/>
  <c r="K2231" i="1" a="1"/>
  <c r="K2231" i="1"/>
  <c r="L2232" i="1" a="1"/>
  <c r="L2232" i="1" s="1"/>
  <c r="H2231" i="1" a="1"/>
  <c r="H2231" i="1" s="1"/>
  <c r="P2232" i="1" a="1"/>
  <c r="P2232" i="1" s="1"/>
  <c r="P2231" i="1" a="1"/>
  <c r="P2231" i="1" s="1"/>
  <c r="O2232" i="1" a="1"/>
  <c r="O2232" i="1"/>
  <c r="M2231" i="1" a="1"/>
  <c r="M2231" i="1" s="1"/>
  <c r="K2232" i="1" a="1"/>
  <c r="K2232" i="1" s="1"/>
  <c r="J2232" i="1" a="1"/>
  <c r="J2232" i="1" s="1"/>
  <c r="H2232" i="1" a="1"/>
  <c r="H2232" i="1" s="1"/>
  <c r="O2231" i="1" a="1"/>
  <c r="O2231" i="1" s="1"/>
  <c r="L2231" i="1" a="1"/>
  <c r="L2231" i="1"/>
  <c r="I2231" i="1" a="1"/>
  <c r="I2231" i="1" s="1"/>
  <c r="O2230" i="1" a="1"/>
  <c r="O2230" i="1" s="1"/>
  <c r="F2232" i="1" a="1"/>
  <c r="F2232" i="1" s="1"/>
  <c r="J2231" i="1" a="1"/>
  <c r="J2231" i="1"/>
  <c r="Q2230" i="1" a="1"/>
  <c r="Q2230" i="1"/>
  <c r="F2231" i="1" a="1"/>
  <c r="F2231" i="1"/>
  <c r="Q2232" i="1" a="1"/>
  <c r="Q2232" i="1"/>
  <c r="Q2231" i="1" a="1"/>
  <c r="Q2231" i="1"/>
  <c r="M2232" i="1" a="1"/>
  <c r="M2232" i="1" s="1"/>
  <c r="N2231" i="1" a="1"/>
  <c r="N2231" i="1" s="1"/>
  <c r="M2230" i="1" a="1"/>
  <c r="M2230" i="1" s="1"/>
  <c r="N2232" i="1" a="1"/>
  <c r="N2232" i="1"/>
  <c r="I2232" i="1" a="1"/>
  <c r="I2232" i="1"/>
  <c r="G2231" i="1" a="1"/>
  <c r="G2231" i="1" s="1"/>
  <c r="K2226" i="1" a="1"/>
  <c r="K2226" i="1"/>
  <c r="M2225" i="1" a="1"/>
  <c r="M2225" i="1" s="1"/>
  <c r="P2228" i="1"/>
  <c r="N2228" i="1" a="1"/>
  <c r="N2228" i="1" s="1"/>
  <c r="O2226" i="1" a="1"/>
  <c r="O2226" i="1" s="1"/>
  <c r="M2229" i="1" a="1"/>
  <c r="M2229" i="1"/>
  <c r="M2227" i="1" a="1"/>
  <c r="M2227" i="1" s="1"/>
  <c r="M2228" i="1" s="1" a="1"/>
  <c r="M2228" i="1" s="1"/>
  <c r="N2226" i="1" a="1"/>
  <c r="N2226" i="1" s="1"/>
  <c r="L2225" i="1" a="1"/>
  <c r="L2225" i="1" s="1"/>
  <c r="G2226" i="1" a="1"/>
  <c r="G2226" i="1"/>
  <c r="K2229" i="1" a="1"/>
  <c r="K2229" i="1" s="1"/>
  <c r="K2230" i="1" s="1" a="1"/>
  <c r="K2230" i="1" s="1"/>
  <c r="I2227" i="1" a="1"/>
  <c r="I2227" i="1"/>
  <c r="N2227" i="1" a="1"/>
  <c r="N2227" i="1"/>
  <c r="O2228" i="1" a="1"/>
  <c r="O2228" i="1" s="1"/>
  <c r="F2226" i="1" a="1"/>
  <c r="F2226" i="1" s="1"/>
  <c r="Q2229" i="1" a="1"/>
  <c r="Q2229" i="1" s="1"/>
  <c r="M2226" i="1" a="1"/>
  <c r="M2226" i="1" s="1"/>
  <c r="Q2224" i="1" a="1"/>
  <c r="Q2224" i="1"/>
  <c r="Q2225" i="1" s="1" a="1"/>
  <c r="Q2225" i="1" s="1"/>
  <c r="F2230" i="1" a="1"/>
  <c r="F2230" i="1"/>
  <c r="G2229" i="1" a="1"/>
  <c r="G2229" i="1"/>
  <c r="G2230" i="1" a="1"/>
  <c r="G2230" i="1" s="1"/>
  <c r="I2226" i="1" a="1"/>
  <c r="I2226" i="1" s="1"/>
  <c r="J2225" i="1" a="1"/>
  <c r="J2225" i="1" s="1"/>
  <c r="P2227" i="1" a="1"/>
  <c r="P2227" i="1" s="1"/>
  <c r="P2228" i="1" s="1" a="1"/>
  <c r="P2229" i="1" a="1"/>
  <c r="P2229" i="1" s="1"/>
  <c r="P2230" i="1" s="1" a="1"/>
  <c r="P2230" i="1" s="1"/>
  <c r="H2227" i="1" a="1"/>
  <c r="H2227" i="1"/>
  <c r="H2228" i="1" s="1" a="1"/>
  <c r="H2228" i="1" s="1"/>
  <c r="N2229" i="1" a="1"/>
  <c r="N2229" i="1"/>
  <c r="N2230" i="1" s="1" a="1"/>
  <c r="N2230" i="1" s="1"/>
  <c r="L2229" i="1" a="1"/>
  <c r="L2229" i="1" s="1"/>
  <c r="L2230" i="1" s="1" a="1"/>
  <c r="L2230" i="1" s="1"/>
  <c r="J2226" i="1" a="1"/>
  <c r="J2226" i="1"/>
  <c r="J2229" i="1" a="1"/>
  <c r="J2229" i="1" s="1"/>
  <c r="J2230" i="1" s="1" a="1"/>
  <c r="J2230" i="1" s="1"/>
  <c r="I2228" i="1" a="1"/>
  <c r="I2228" i="1"/>
  <c r="Q2227" i="1" a="1"/>
  <c r="Q2227" i="1" s="1"/>
  <c r="Q2228" i="1" s="1" a="1"/>
  <c r="Q2228" i="1" s="1"/>
  <c r="L2227" i="1" a="1"/>
  <c r="L2227" i="1"/>
  <c r="I2225" i="1" a="1"/>
  <c r="I2225" i="1" s="1"/>
  <c r="L2226" i="1" a="1"/>
  <c r="L2226" i="1"/>
  <c r="Q2226" i="1" a="1"/>
  <c r="Q2226" i="1"/>
  <c r="H2229" i="1" a="1"/>
  <c r="H2229" i="1"/>
  <c r="H2230" i="1" s="1" a="1"/>
  <c r="H2230" i="1" s="1"/>
  <c r="G2228" i="1" a="1"/>
  <c r="G2228" i="1" s="1"/>
  <c r="J2227" i="1" a="1"/>
  <c r="J2227" i="1" s="1"/>
  <c r="J2228" i="1" s="1" a="1"/>
  <c r="J2228" i="1" s="1"/>
  <c r="H2226" i="1" a="1"/>
  <c r="H2226" i="1" s="1"/>
  <c r="O2229" i="1" a="1"/>
  <c r="O2229" i="1" s="1"/>
  <c r="I2229" i="1" a="1"/>
  <c r="I2229" i="1" s="1"/>
  <c r="I2230" i="1" s="1" a="1"/>
  <c r="I2230" i="1" s="1"/>
  <c r="G2227" i="1" a="1"/>
  <c r="G2227" i="1"/>
  <c r="F2227" i="1" a="1"/>
  <c r="F2227" i="1" s="1"/>
  <c r="F2228" i="1" s="1" a="1"/>
  <c r="F2228" i="1" s="1"/>
  <c r="P2226" i="1" a="1"/>
  <c r="P2226" i="1" s="1"/>
  <c r="F2229" i="1" a="1"/>
  <c r="F2229" i="1" s="1"/>
  <c r="L2228" i="1" a="1"/>
  <c r="L2228" i="1" s="1"/>
  <c r="K2227" i="1" a="1"/>
  <c r="K2227" i="1" s="1"/>
  <c r="K2228" i="1" s="1" a="1"/>
  <c r="K2228" i="1" s="1"/>
  <c r="O2227" i="1" a="1"/>
  <c r="O2227" i="1"/>
  <c r="G2221" i="1" a="1"/>
  <c r="G2221" i="1"/>
  <c r="P2224" i="1" a="1"/>
  <c r="P2224" i="1"/>
  <c r="P2225" i="1" s="1" a="1"/>
  <c r="P2225" i="1" s="1"/>
  <c r="H2219" i="1" a="1"/>
  <c r="H2219" i="1"/>
  <c r="H2220" i="1" s="1" a="1"/>
  <c r="H2220" i="1" s="1"/>
  <c r="O2224" i="1" a="1"/>
  <c r="O2224" i="1" s="1"/>
  <c r="O2225" i="1" s="1" a="1"/>
  <c r="O2225" i="1" s="1"/>
  <c r="N2224" i="1" a="1"/>
  <c r="N2224" i="1" s="1"/>
  <c r="N2225" i="1" s="1" a="1"/>
  <c r="N2225" i="1" s="1"/>
  <c r="F2224" i="1" a="1"/>
  <c r="F2224" i="1" s="1"/>
  <c r="F2225" i="1" s="1" a="1"/>
  <c r="F2225" i="1" s="1"/>
  <c r="K2221" i="1" a="1"/>
  <c r="K2221" i="1"/>
  <c r="P2222" i="1" a="1"/>
  <c r="P2222" i="1" s="1"/>
  <c r="G2222" i="1" a="1"/>
  <c r="G2222" i="1"/>
  <c r="J2221" i="1" a="1"/>
  <c r="J2221" i="1"/>
  <c r="K2219" i="1" a="1"/>
  <c r="K2219" i="1" s="1"/>
  <c r="K2220" i="1" s="1" a="1"/>
  <c r="K2220" i="1" s="1"/>
  <c r="Q2219" i="1" a="1"/>
  <c r="Q2219" i="1"/>
  <c r="Q2220" i="1" s="1" a="1"/>
  <c r="Q2220" i="1" s="1"/>
  <c r="M2224" i="1" a="1"/>
  <c r="M2224" i="1" s="1"/>
  <c r="J2224" i="1" a="1"/>
  <c r="J2224" i="1" s="1"/>
  <c r="G2224" i="1" a="1"/>
  <c r="G2224" i="1" s="1"/>
  <c r="G2225" i="1" s="1" a="1"/>
  <c r="G2225" i="1" s="1"/>
  <c r="M2222" i="1" a="1"/>
  <c r="M2222" i="1" s="1"/>
  <c r="L2221" i="1" a="1"/>
  <c r="L2221" i="1"/>
  <c r="I2221" i="1" a="1"/>
  <c r="I2221" i="1" s="1"/>
  <c r="M2220" i="1" a="1"/>
  <c r="M2220" i="1"/>
  <c r="F2220" i="1" a="1"/>
  <c r="F2220" i="1" s="1"/>
  <c r="P2219" i="1" a="1"/>
  <c r="P2219" i="1" s="1"/>
  <c r="P2220" i="1" s="1" a="1"/>
  <c r="P2220" i="1" s="1"/>
  <c r="N2219" i="1" a="1"/>
  <c r="N2219" i="1" s="1"/>
  <c r="M2219" i="1" a="1"/>
  <c r="M2219" i="1" s="1"/>
  <c r="O2219" i="1" a="1"/>
  <c r="O2219" i="1" s="1"/>
  <c r="O2220" i="1" s="1" a="1"/>
  <c r="O2220" i="1" s="1"/>
  <c r="L2219" i="1" a="1"/>
  <c r="L2219" i="1"/>
  <c r="L2220" i="1" s="1" a="1"/>
  <c r="L2220" i="1" s="1"/>
  <c r="G2219" i="1" a="1"/>
  <c r="G2219" i="1" s="1"/>
  <c r="G2220" i="1" s="1" a="1"/>
  <c r="G2220" i="1" s="1"/>
  <c r="J2219" i="1" a="1"/>
  <c r="J2219" i="1" s="1"/>
  <c r="J2220" i="1" s="1" a="1"/>
  <c r="J2220" i="1" s="1"/>
  <c r="L2224" i="1" a="1"/>
  <c r="L2224" i="1"/>
  <c r="I2224" i="1" a="1"/>
  <c r="I2224" i="1"/>
  <c r="L2222" i="1" a="1"/>
  <c r="L2222" i="1" s="1"/>
  <c r="F2222" i="1" a="1"/>
  <c r="F2222" i="1"/>
  <c r="F2219" i="1" a="1"/>
  <c r="F2219" i="1"/>
  <c r="F2221" i="1" a="1"/>
  <c r="F2221" i="1"/>
  <c r="K2224" i="1" a="1"/>
  <c r="K2224" i="1" s="1"/>
  <c r="K2225" i="1" s="1" a="1"/>
  <c r="K2225" i="1" s="1"/>
  <c r="H2222" i="1" a="1"/>
  <c r="H2222" i="1" s="1"/>
  <c r="M2221" i="1" a="1"/>
  <c r="M2221" i="1"/>
  <c r="N2220" i="1" a="1"/>
  <c r="N2220" i="1" s="1"/>
  <c r="H2221" i="1" a="1"/>
  <c r="H2221" i="1" s="1"/>
  <c r="Q2221" i="1" a="1"/>
  <c r="Q2221" i="1" s="1"/>
  <c r="N2221" i="1" a="1"/>
  <c r="N2221" i="1" s="1"/>
  <c r="H2224" i="1" a="1"/>
  <c r="H2224" i="1" s="1"/>
  <c r="H2225" i="1" s="1" a="1"/>
  <c r="H2225" i="1" s="1"/>
  <c r="O2222" i="1" a="1"/>
  <c r="O2222" i="1" s="1"/>
  <c r="Q2222" i="1" a="1"/>
  <c r="Q2222" i="1" s="1"/>
  <c r="N2222" i="1" a="1"/>
  <c r="N2222" i="1" s="1"/>
  <c r="I2219" i="1" a="1"/>
  <c r="I2219" i="1" s="1"/>
  <c r="I2220" i="1" s="1" a="1"/>
  <c r="I2220" i="1" s="1"/>
  <c r="K2222" i="1" a="1"/>
  <c r="K2222" i="1"/>
  <c r="I2222" i="1" a="1"/>
  <c r="I2222" i="1"/>
  <c r="O2221" i="1" a="1"/>
  <c r="O2221" i="1"/>
  <c r="J2222" i="1" a="1"/>
  <c r="J2222" i="1" s="1"/>
  <c r="P2221" i="1" a="1"/>
  <c r="P2221" i="1"/>
  <c r="L2217" i="1" a="1"/>
  <c r="L2217" i="1"/>
  <c r="P2215" i="1" a="1"/>
  <c r="P2215" i="1" s="1"/>
  <c r="J2217" i="1" a="1"/>
  <c r="J2217" i="1" s="1"/>
  <c r="J2218" i="1" s="1" a="1"/>
  <c r="J2218" i="1" s="1"/>
  <c r="I2217" i="1" a="1"/>
  <c r="I2217" i="1"/>
  <c r="I2218" i="1" s="1" a="1"/>
  <c r="I2218" i="1" s="1"/>
  <c r="Q2212" i="1" a="1"/>
  <c r="Q2212" i="1"/>
  <c r="K2216" i="1" a="1"/>
  <c r="K2216" i="1"/>
  <c r="F2217" i="1" a="1"/>
  <c r="F2217" i="1" s="1"/>
  <c r="N2215" i="1" a="1"/>
  <c r="N2215" i="1" s="1"/>
  <c r="L2215" i="1" a="1"/>
  <c r="L2215" i="1" s="1"/>
  <c r="Q2216" i="1" a="1"/>
  <c r="Q2216" i="1"/>
  <c r="J2214" i="1" a="1"/>
  <c r="J2214" i="1" s="1"/>
  <c r="J2215" i="1" s="1" a="1"/>
  <c r="J2215" i="1" s="1"/>
  <c r="L2216" i="1" a="1"/>
  <c r="L2216" i="1" s="1"/>
  <c r="M2214" i="1" a="1"/>
  <c r="M2214" i="1" s="1"/>
  <c r="M2215" i="1" s="1" a="1"/>
  <c r="M2215" i="1" s="1"/>
  <c r="P2212" i="1" a="1"/>
  <c r="P2212" i="1" s="1"/>
  <c r="F2216" i="1" a="1"/>
  <c r="F2216" i="1"/>
  <c r="O2215" i="1" a="1"/>
  <c r="O2215" i="1"/>
  <c r="G2215" i="1" a="1"/>
  <c r="G2215" i="1" s="1"/>
  <c r="K2215" i="1" a="1"/>
  <c r="K2215" i="1" s="1"/>
  <c r="F2214" i="1" a="1"/>
  <c r="F2214" i="1" s="1"/>
  <c r="F2215" i="1" s="1" a="1"/>
  <c r="F2215" i="1" s="1"/>
  <c r="P2214" i="1" a="1"/>
  <c r="P2214" i="1"/>
  <c r="O2214" i="1" a="1"/>
  <c r="O2214" i="1"/>
  <c r="K2214" i="1" a="1"/>
  <c r="K2214" i="1" s="1"/>
  <c r="Q2214" i="1" a="1"/>
  <c r="Q2214" i="1" s="1"/>
  <c r="Q2215" i="1" s="1" a="1"/>
  <c r="Q2215" i="1" s="1"/>
  <c r="N2214" i="1" a="1"/>
  <c r="N2214" i="1"/>
  <c r="I2214" i="1" a="1"/>
  <c r="I2214" i="1" s="1"/>
  <c r="I2215" i="1" s="1" a="1"/>
  <c r="I2215" i="1" s="1"/>
  <c r="L2214" i="1" a="1"/>
  <c r="L2214" i="1"/>
  <c r="G2214" i="1" a="1"/>
  <c r="G2214" i="1"/>
  <c r="H2214" i="1" a="1"/>
  <c r="H2214" i="1"/>
  <c r="H2215" i="1" s="1" a="1"/>
  <c r="H2215" i="1" s="1"/>
  <c r="N2218" i="1" a="1"/>
  <c r="N2218" i="1"/>
  <c r="G2216" i="1" a="1"/>
  <c r="G2216" i="1"/>
  <c r="M2218" i="1"/>
  <c r="L2218" i="1" a="1"/>
  <c r="L2218" i="1" s="1"/>
  <c r="K2218" i="1" a="1"/>
  <c r="K2218" i="1" s="1"/>
  <c r="G2217" i="1" a="1"/>
  <c r="G2217" i="1" s="1"/>
  <c r="G2218" i="1" s="1" a="1"/>
  <c r="G2218" i="1" s="1"/>
  <c r="H2216" i="1" a="1"/>
  <c r="H2216" i="1" s="1"/>
  <c r="N2212" i="1" a="1"/>
  <c r="N2212" i="1"/>
  <c r="P2216" i="1" a="1"/>
  <c r="P2216" i="1" s="1"/>
  <c r="O2212" i="1" a="1"/>
  <c r="O2212" i="1" s="1"/>
  <c r="N2216" i="1" a="1"/>
  <c r="N2216" i="1"/>
  <c r="F2218" i="1" a="1"/>
  <c r="F2218" i="1"/>
  <c r="M2217" i="1" a="1"/>
  <c r="M2217" i="1" s="1"/>
  <c r="M2218" i="1" s="1" a="1"/>
  <c r="J2216" i="1" a="1"/>
  <c r="J2216" i="1"/>
  <c r="H2217" i="1" a="1"/>
  <c r="H2217" i="1"/>
  <c r="H2218" i="1" s="1" a="1"/>
  <c r="H2218" i="1" s="1"/>
  <c r="O2216" i="1" a="1"/>
  <c r="O2216" i="1"/>
  <c r="Q2217" i="1" a="1"/>
  <c r="Q2217" i="1" s="1"/>
  <c r="Q2218" i="1" s="1" a="1"/>
  <c r="Q2218" i="1" s="1"/>
  <c r="P2217" i="1" a="1"/>
  <c r="P2217" i="1" s="1"/>
  <c r="P2218" i="1" s="1" a="1"/>
  <c r="P2218" i="1" s="1"/>
  <c r="K2217" i="1" a="1"/>
  <c r="K2217" i="1"/>
  <c r="M2216" i="1" a="1"/>
  <c r="M2216" i="1"/>
  <c r="I2216" i="1" a="1"/>
  <c r="I2216" i="1"/>
  <c r="M2212" i="1" a="1"/>
  <c r="M2212" i="1" s="1"/>
  <c r="O2217" i="1" a="1"/>
  <c r="O2217" i="1" s="1"/>
  <c r="O2218" i="1" s="1" a="1"/>
  <c r="O2218" i="1" s="1"/>
  <c r="N2217" i="1" a="1"/>
  <c r="N2217" i="1"/>
  <c r="P2211" i="1" a="1"/>
  <c r="P2211" i="1" s="1"/>
  <c r="F2210" i="1" a="1"/>
  <c r="F2210" i="1" s="1"/>
  <c r="K2209" i="1" a="1"/>
  <c r="K2209" i="1" s="1"/>
  <c r="F2209" i="1" a="1"/>
  <c r="F2209" i="1" s="1"/>
  <c r="M2207" i="1" a="1"/>
  <c r="M2207" i="1" s="1"/>
  <c r="I2209" i="1" a="1"/>
  <c r="I2209" i="1"/>
  <c r="M2211" i="1" a="1"/>
  <c r="M2211" i="1"/>
  <c r="L2211" i="1" a="1"/>
  <c r="L2211" i="1" s="1"/>
  <c r="Q2209" i="1" a="1"/>
  <c r="Q2209" i="1" s="1"/>
  <c r="L2210" i="1" a="1"/>
  <c r="L2210" i="1"/>
  <c r="H2211" i="1" a="1"/>
  <c r="H2211" i="1" s="1"/>
  <c r="K2210" i="1" a="1"/>
  <c r="K2210" i="1" s="1"/>
  <c r="O2209" i="1" a="1"/>
  <c r="O2209" i="1" s="1"/>
  <c r="G2208" i="1" a="1"/>
  <c r="G2208" i="1" s="1"/>
  <c r="G2209" i="1" a="1"/>
  <c r="G2209" i="1" s="1"/>
  <c r="K2208" i="1" a="1"/>
  <c r="K2208" i="1"/>
  <c r="M2209" i="1" a="1"/>
  <c r="M2209" i="1"/>
  <c r="Q2207" i="1" a="1"/>
  <c r="Q2207" i="1" s="1"/>
  <c r="K2211" i="1" a="1"/>
  <c r="K2211" i="1"/>
  <c r="J2211" i="1" a="1"/>
  <c r="J2211" i="1"/>
  <c r="Q2210" i="1" a="1"/>
  <c r="Q2210" i="1"/>
  <c r="N2210" i="1" a="1"/>
  <c r="N2210" i="1"/>
  <c r="H2208" i="1" a="1"/>
  <c r="H2208" i="1"/>
  <c r="J2210" i="1" a="1"/>
  <c r="J2210" i="1" s="1"/>
  <c r="H2210" i="1" a="1"/>
  <c r="H2210" i="1"/>
  <c r="N2209" i="1" a="1"/>
  <c r="N2209" i="1"/>
  <c r="H2209" i="1" a="1"/>
  <c r="H2209" i="1" s="1"/>
  <c r="K2207" i="1" a="1"/>
  <c r="K2207" i="1" s="1"/>
  <c r="L2208" i="1" a="1"/>
  <c r="L2208" i="1" s="1"/>
  <c r="M2208" i="1" a="1"/>
  <c r="M2208" i="1"/>
  <c r="I2208" i="1" a="1"/>
  <c r="I2208" i="1"/>
  <c r="G2211" i="1" a="1"/>
  <c r="G2211" i="1" s="1"/>
  <c r="I2211" i="1" a="1"/>
  <c r="I2211" i="1" s="1"/>
  <c r="L2209" i="1" a="1"/>
  <c r="L2209" i="1" s="1"/>
  <c r="N2207" i="1" a="1"/>
  <c r="N2207" i="1"/>
  <c r="L2212" i="1" a="1"/>
  <c r="L2212" i="1" s="1"/>
  <c r="I2207" i="1" a="1"/>
  <c r="I2207" i="1" s="1"/>
  <c r="N2211" i="1" a="1"/>
  <c r="N2211" i="1" s="1"/>
  <c r="N2208" i="1" a="1"/>
  <c r="N2208" i="1"/>
  <c r="J2212" i="1" a="1"/>
  <c r="J2212" i="1" s="1"/>
  <c r="P2210" i="1" a="1"/>
  <c r="P2210" i="1"/>
  <c r="J2207" i="1" a="1"/>
  <c r="J2207" i="1" s="1"/>
  <c r="K2212" i="1" a="1"/>
  <c r="K2212" i="1" s="1"/>
  <c r="J2208" i="1" a="1"/>
  <c r="J2208" i="1" s="1"/>
  <c r="I2212" i="1" a="1"/>
  <c r="I2212" i="1" s="1"/>
  <c r="H2212" i="1" a="1"/>
  <c r="H2212" i="1" s="1"/>
  <c r="O2210" i="1" a="1"/>
  <c r="O2210" i="1"/>
  <c r="G2212" i="1" a="1"/>
  <c r="G2212" i="1"/>
  <c r="I2210" i="1" a="1"/>
  <c r="I2210" i="1"/>
  <c r="G2210" i="1" a="1"/>
  <c r="G2210" i="1" s="1"/>
  <c r="Q2208" i="1" a="1"/>
  <c r="Q2208" i="1" s="1"/>
  <c r="O2208" i="1" a="1"/>
  <c r="O2208" i="1"/>
  <c r="P2207" i="1" a="1"/>
  <c r="P2207" i="1" s="1"/>
  <c r="F2211" i="1" a="1"/>
  <c r="F2211" i="1"/>
  <c r="L2207" i="1" a="1"/>
  <c r="L2207" i="1"/>
  <c r="M2210" i="1" a="1"/>
  <c r="M2210" i="1"/>
  <c r="F2208" i="1" a="1"/>
  <c r="F2208" i="1" s="1"/>
  <c r="O2207" i="1" a="1"/>
  <c r="O2207" i="1" s="1"/>
  <c r="F2212" i="1" a="1"/>
  <c r="F2212" i="1" s="1"/>
  <c r="P2209" i="1" a="1"/>
  <c r="P2209" i="1" s="1"/>
  <c r="Q2211" i="1" a="1"/>
  <c r="Q2211" i="1" s="1"/>
  <c r="O2211" i="1" a="1"/>
  <c r="O2211" i="1" s="1"/>
  <c r="J2209" i="1" a="1"/>
  <c r="J2209" i="1" s="1"/>
  <c r="P2208" i="1" a="1"/>
  <c r="P2208" i="1"/>
  <c r="Q2204" i="1" a="1"/>
  <c r="Q2204" i="1" s="1"/>
  <c r="M2202" i="1" a="1"/>
  <c r="M2202" i="1" s="1"/>
  <c r="G2206" i="1" a="1"/>
  <c r="G2206" i="1" s="1"/>
  <c r="P2205" i="1" a="1"/>
  <c r="P2205" i="1"/>
  <c r="Q2203" i="1" a="1"/>
  <c r="Q2203" i="1" s="1"/>
  <c r="N2205" i="1" a="1"/>
  <c r="N2205" i="1"/>
  <c r="M2205" i="1" a="1"/>
  <c r="M2205" i="1" s="1"/>
  <c r="L2205" i="1" a="1"/>
  <c r="L2205" i="1"/>
  <c r="F2204" i="1" a="1"/>
  <c r="F2204" i="1"/>
  <c r="J2205" i="1" a="1"/>
  <c r="J2205" i="1"/>
  <c r="F2205" i="1" a="1"/>
  <c r="F2205" i="1" s="1"/>
  <c r="F2203" i="1" a="1"/>
  <c r="F2203" i="1" s="1"/>
  <c r="I2205" i="1" a="1"/>
  <c r="I2205" i="1"/>
  <c r="Q2201" i="1" a="1"/>
  <c r="Q2201" i="1"/>
  <c r="H2205" i="1" a="1"/>
  <c r="H2205" i="1"/>
  <c r="O2204" i="1" a="1"/>
  <c r="O2204" i="1" s="1"/>
  <c r="N2204" i="1" a="1"/>
  <c r="N2204" i="1"/>
  <c r="G2203" i="1" a="1"/>
  <c r="G2203" i="1" s="1"/>
  <c r="M2204" i="1" a="1"/>
  <c r="M2204" i="1"/>
  <c r="J2204" i="1" a="1"/>
  <c r="J2204" i="1"/>
  <c r="H2204" i="1" a="1"/>
  <c r="H2204" i="1" s="1"/>
  <c r="L2204" i="1" a="1"/>
  <c r="L2204" i="1"/>
  <c r="K2204" i="1" a="1"/>
  <c r="K2204" i="1" s="1"/>
  <c r="G2204" i="1" a="1"/>
  <c r="G2204" i="1"/>
  <c r="N2203" i="1" a="1"/>
  <c r="N2203" i="1"/>
  <c r="K2203" i="1" a="1"/>
  <c r="K2203" i="1" s="1"/>
  <c r="J2203" i="1" a="1"/>
  <c r="J2203" i="1" s="1"/>
  <c r="I2203" i="1" a="1"/>
  <c r="I2203" i="1" s="1"/>
  <c r="K2202" i="1" a="1"/>
  <c r="K2202" i="1" s="1"/>
  <c r="O2202" i="1" a="1"/>
  <c r="O2202" i="1" s="1"/>
  <c r="I2202" i="1" a="1"/>
  <c r="I2202" i="1" s="1"/>
  <c r="J2202" i="1" a="1"/>
  <c r="J2202" i="1" s="1"/>
  <c r="P2203" i="1" a="1"/>
  <c r="P2203" i="1"/>
  <c r="H2203" i="1" a="1"/>
  <c r="H2203" i="1" s="1"/>
  <c r="O2203" i="1" a="1"/>
  <c r="O2203" i="1" s="1"/>
  <c r="I2206" i="1" a="1"/>
  <c r="I2206" i="1"/>
  <c r="H2207" i="1" a="1"/>
  <c r="H2207" i="1"/>
  <c r="P2206" i="1" a="1"/>
  <c r="P2206" i="1"/>
  <c r="K2206" i="1" a="1"/>
  <c r="K2206" i="1"/>
  <c r="O2205" i="1" a="1"/>
  <c r="O2205" i="1"/>
  <c r="I2204" i="1" a="1"/>
  <c r="I2204" i="1"/>
  <c r="N2206" i="1" a="1"/>
  <c r="N2206" i="1" s="1"/>
  <c r="F2202" i="1" a="1"/>
  <c r="F2202" i="1"/>
  <c r="N2202" i="1" a="1"/>
  <c r="N2202" i="1" s="1"/>
  <c r="M2203" i="1" a="1"/>
  <c r="M2203" i="1" s="1"/>
  <c r="P2202" i="1" a="1"/>
  <c r="P2202" i="1"/>
  <c r="G2207" i="1" a="1"/>
  <c r="G2207" i="1" s="1"/>
  <c r="F2207" i="1" a="1"/>
  <c r="F2207" i="1"/>
  <c r="Q2206" i="1" a="1"/>
  <c r="Q2206" i="1" s="1"/>
  <c r="H2202" i="1" a="1"/>
  <c r="H2202" i="1"/>
  <c r="O2206" i="1" a="1"/>
  <c r="O2206" i="1"/>
  <c r="M2206" i="1" a="1"/>
  <c r="M2206" i="1" s="1"/>
  <c r="G2202" i="1" a="1"/>
  <c r="G2202" i="1"/>
  <c r="F2206" i="1" a="1"/>
  <c r="F2206" i="1" s="1"/>
  <c r="H2206" i="1" a="1"/>
  <c r="H2206" i="1"/>
  <c r="Q2205" i="1" a="1"/>
  <c r="Q2205" i="1"/>
  <c r="K2205" i="1" a="1"/>
  <c r="K2205" i="1"/>
  <c r="G2205" i="1" a="1"/>
  <c r="G2205" i="1" s="1"/>
  <c r="P2204" i="1" a="1"/>
  <c r="P2204" i="1" s="1"/>
  <c r="Q2202" i="1" a="1"/>
  <c r="Q2202" i="1" s="1"/>
  <c r="L2203" i="1" a="1"/>
  <c r="L2203" i="1" s="1"/>
  <c r="L2202" i="1" a="1"/>
  <c r="L2202" i="1"/>
  <c r="L2206" i="1" a="1"/>
  <c r="L2206" i="1" s="1"/>
  <c r="J2206" i="1" a="1"/>
  <c r="J2206" i="1"/>
  <c r="K2200" i="1" a="1"/>
  <c r="K2200" i="1" s="1"/>
  <c r="O2199" i="1" a="1"/>
  <c r="O2199" i="1" s="1"/>
  <c r="F2198" i="1" a="1"/>
  <c r="F2198" i="1" s="1"/>
  <c r="J2199" i="1" a="1"/>
  <c r="J2199" i="1"/>
  <c r="Q2200" i="1" a="1"/>
  <c r="Q2200" i="1"/>
  <c r="O2200" i="1" a="1"/>
  <c r="O2200" i="1"/>
  <c r="I2198" i="1" a="1"/>
  <c r="I2198" i="1"/>
  <c r="G2200" i="1" a="1"/>
  <c r="G2200" i="1" s="1"/>
  <c r="K2198" i="1" a="1"/>
  <c r="K2198" i="1" s="1"/>
  <c r="F2200" i="1" a="1"/>
  <c r="F2200" i="1" s="1"/>
  <c r="Q2197" i="1" a="1"/>
  <c r="Q2197" i="1"/>
  <c r="M2197" i="1" a="1"/>
  <c r="M2197" i="1" s="1"/>
  <c r="G2197" i="1" a="1"/>
  <c r="G2197" i="1" s="1"/>
  <c r="P2201" i="1" a="1"/>
  <c r="P2201" i="1" s="1"/>
  <c r="K2199" i="1" a="1"/>
  <c r="K2199" i="1" s="1"/>
  <c r="M2201" i="1" a="1"/>
  <c r="M2201" i="1" s="1"/>
  <c r="M2200" i="1" a="1"/>
  <c r="M2200" i="1"/>
  <c r="P2199" i="1" a="1"/>
  <c r="P2199" i="1"/>
  <c r="K2201" i="1" a="1"/>
  <c r="K2201" i="1" s="1"/>
  <c r="I2201" i="1" a="1"/>
  <c r="I2201" i="1"/>
  <c r="G2201" i="1" a="1"/>
  <c r="G2201" i="1" s="1"/>
  <c r="H2201" i="1" a="1"/>
  <c r="H2201" i="1"/>
  <c r="N2200" i="1" a="1"/>
  <c r="N2200" i="1"/>
  <c r="Q2199" i="1" a="1"/>
  <c r="Q2199" i="1" s="1"/>
  <c r="L2200" i="1" a="1"/>
  <c r="L2200" i="1" s="1"/>
  <c r="H2200" i="1" a="1"/>
  <c r="H2200" i="1" s="1"/>
  <c r="L2199" i="1" a="1"/>
  <c r="L2199" i="1" s="1"/>
  <c r="H2199" i="1" a="1"/>
  <c r="H2199" i="1"/>
  <c r="J2198" i="1" a="1"/>
  <c r="J2198" i="1"/>
  <c r="K2197" i="1" a="1"/>
  <c r="K2197" i="1"/>
  <c r="O2196" i="1" a="1"/>
  <c r="O2196" i="1" s="1"/>
  <c r="H2198" i="1" a="1"/>
  <c r="H2198" i="1" s="1"/>
  <c r="P2196" i="1" a="1"/>
  <c r="P2196" i="1" s="1"/>
  <c r="G2198" i="1" a="1"/>
  <c r="G2198" i="1" s="1"/>
  <c r="O2197" i="1" a="1"/>
  <c r="O2197" i="1"/>
  <c r="F2201" i="1" a="1"/>
  <c r="F2201" i="1" s="1"/>
  <c r="J2200" i="1" a="1"/>
  <c r="J2200" i="1"/>
  <c r="I2200" i="1" a="1"/>
  <c r="I2200" i="1"/>
  <c r="M2199" i="1" a="1"/>
  <c r="M2199" i="1" s="1"/>
  <c r="Q2198" i="1" a="1"/>
  <c r="Q2198" i="1"/>
  <c r="P2198" i="1" a="1"/>
  <c r="P2198" i="1" s="1"/>
  <c r="M2198" i="1" a="1"/>
  <c r="M2198" i="1"/>
  <c r="H2197" i="1" a="1"/>
  <c r="H2197" i="1" s="1"/>
  <c r="Q2196" i="1" a="1"/>
  <c r="Q2196" i="1" s="1"/>
  <c r="L2201" i="1" a="1"/>
  <c r="L2201" i="1"/>
  <c r="I2199" i="1" a="1"/>
  <c r="I2199" i="1" s="1"/>
  <c r="G2199" i="1" a="1"/>
  <c r="G2199" i="1" s="1"/>
  <c r="J2197" i="1" a="1"/>
  <c r="J2197" i="1" s="1"/>
  <c r="N2198" i="1" a="1"/>
  <c r="N2198" i="1" s="1"/>
  <c r="F2199" i="1" a="1"/>
  <c r="F2199" i="1"/>
  <c r="I2197" i="1" a="1"/>
  <c r="I2197" i="1" s="1"/>
  <c r="O2198" i="1" a="1"/>
  <c r="O2198" i="1" s="1"/>
  <c r="L2198" i="1" a="1"/>
  <c r="L2198" i="1"/>
  <c r="O2201" i="1" a="1"/>
  <c r="O2201" i="1" s="1"/>
  <c r="N2201" i="1" a="1"/>
  <c r="N2201" i="1" s="1"/>
  <c r="F2197" i="1" a="1"/>
  <c r="F2197" i="1" s="1"/>
  <c r="P2200" i="1" a="1"/>
  <c r="P2200" i="1"/>
  <c r="P2197" i="1" a="1"/>
  <c r="P2197" i="1"/>
  <c r="N2197" i="1" a="1"/>
  <c r="N2197" i="1" s="1"/>
  <c r="L2197" i="1" a="1"/>
  <c r="L2197" i="1" s="1"/>
  <c r="N2199" i="1" a="1"/>
  <c r="N2199" i="1" s="1"/>
  <c r="J2201" i="1" a="1"/>
  <c r="J2201" i="1" s="1"/>
  <c r="K2196" i="1" a="1"/>
  <c r="K2196" i="1"/>
  <c r="H2194" i="1" a="1"/>
  <c r="H2194" i="1"/>
  <c r="Q2194" i="1" a="1"/>
  <c r="Q2194" i="1"/>
  <c r="L2193" i="1" a="1"/>
  <c r="L2193" i="1"/>
  <c r="G2192" i="1" a="1"/>
  <c r="G2192" i="1"/>
  <c r="O2193" i="1" a="1"/>
  <c r="O2193" i="1"/>
  <c r="J2196" i="1" a="1"/>
  <c r="J2196" i="1" s="1"/>
  <c r="H2195" i="1" a="1"/>
  <c r="H2195" i="1" s="1"/>
  <c r="L2195" i="1" a="1"/>
  <c r="L2195" i="1"/>
  <c r="Q2195" i="1" a="1"/>
  <c r="Q2195" i="1" s="1"/>
  <c r="I2196" i="1" a="1"/>
  <c r="I2196" i="1" s="1"/>
  <c r="G2196" i="1" a="1"/>
  <c r="G2196" i="1" s="1"/>
  <c r="K2191" i="1" a="1"/>
  <c r="K2191" i="1" s="1"/>
  <c r="P2191" i="1" a="1"/>
  <c r="P2191" i="1"/>
  <c r="M2193" i="1" a="1"/>
  <c r="M2193" i="1" s="1"/>
  <c r="H2196" i="1" a="1"/>
  <c r="H2196" i="1" s="1"/>
  <c r="Q2192" i="1" a="1"/>
  <c r="Q2192" i="1" s="1"/>
  <c r="K2192" i="1" a="1"/>
  <c r="K2192" i="1" s="1"/>
  <c r="O2195" i="1" a="1"/>
  <c r="O2195" i="1"/>
  <c r="Q2191" i="1" a="1"/>
  <c r="Q2191" i="1" s="1"/>
  <c r="G2193" i="1" a="1"/>
  <c r="G2193" i="1" s="1"/>
  <c r="F2196" i="1" a="1"/>
  <c r="F2196" i="1"/>
  <c r="M2194" i="1" a="1"/>
  <c r="M2194" i="1" s="1"/>
  <c r="O2194" i="1" a="1"/>
  <c r="O2194" i="1"/>
  <c r="F2194" i="1" a="1"/>
  <c r="F2194" i="1"/>
  <c r="N2192" i="1" a="1"/>
  <c r="N2192" i="1" s="1"/>
  <c r="N2193" i="1" a="1"/>
  <c r="N2193" i="1" s="1"/>
  <c r="J2193" i="1" a="1"/>
  <c r="J2193" i="1" s="1"/>
  <c r="L2192" i="1" a="1"/>
  <c r="L2192" i="1" s="1"/>
  <c r="P2192" i="1" a="1"/>
  <c r="P2192" i="1" s="1"/>
  <c r="O2191" i="1" a="1"/>
  <c r="O2191" i="1" s="1"/>
  <c r="J2194" i="1" a="1"/>
  <c r="J2194" i="1" s="1"/>
  <c r="P2195" i="1" a="1"/>
  <c r="P2195" i="1" s="1"/>
  <c r="H2193" i="1" a="1"/>
  <c r="H2193" i="1" s="1"/>
  <c r="H2192" i="1" a="1"/>
  <c r="H2192" i="1" s="1"/>
  <c r="N2195" i="1" a="1"/>
  <c r="N2195" i="1" s="1"/>
  <c r="K2195" i="1" a="1"/>
  <c r="K2195" i="1" s="1"/>
  <c r="G2195" i="1" a="1"/>
  <c r="G2195" i="1"/>
  <c r="F2195" i="1" a="1"/>
  <c r="F2195" i="1" s="1"/>
  <c r="P2194" i="1" a="1"/>
  <c r="P2194" i="1" s="1"/>
  <c r="F2193" i="1" a="1"/>
  <c r="F2193" i="1"/>
  <c r="N2194" i="1" a="1"/>
  <c r="N2194" i="1" s="1"/>
  <c r="L2191" i="1" a="1"/>
  <c r="L2191" i="1" s="1"/>
  <c r="I2194" i="1" a="1"/>
  <c r="I2194" i="1" s="1"/>
  <c r="K2194" i="1" a="1"/>
  <c r="K2194" i="1" s="1"/>
  <c r="Q2193" i="1" a="1"/>
  <c r="Q2193" i="1" s="1"/>
  <c r="K2193" i="1" a="1"/>
  <c r="K2193" i="1" s="1"/>
  <c r="I2193" i="1" a="1"/>
  <c r="I2193" i="1" s="1"/>
  <c r="O2192" i="1" a="1"/>
  <c r="O2192" i="1" s="1"/>
  <c r="N2191" i="1" a="1"/>
  <c r="N2191" i="1"/>
  <c r="M2192" i="1" a="1"/>
  <c r="M2192" i="1"/>
  <c r="J2192" i="1" a="1"/>
  <c r="J2192" i="1" s="1"/>
  <c r="M2191" i="1" a="1"/>
  <c r="M2191" i="1"/>
  <c r="I2195" i="1" a="1"/>
  <c r="I2195" i="1"/>
  <c r="F2192" i="1" a="1"/>
  <c r="F2192" i="1" s="1"/>
  <c r="N2196" i="1" a="1"/>
  <c r="N2196" i="1"/>
  <c r="M2195" i="1" a="1"/>
  <c r="M2195" i="1" s="1"/>
  <c r="I2192" i="1" a="1"/>
  <c r="I2192" i="1" s="1"/>
  <c r="J2195" i="1" a="1"/>
  <c r="J2195" i="1" s="1"/>
  <c r="L2194" i="1" a="1"/>
  <c r="L2194" i="1" s="1"/>
  <c r="M2196" i="1" a="1"/>
  <c r="M2196" i="1" s="1"/>
  <c r="G2194" i="1" a="1"/>
  <c r="G2194" i="1" s="1"/>
  <c r="P2193" i="1" a="1"/>
  <c r="P2193" i="1" s="1"/>
  <c r="L2196" i="1" a="1"/>
  <c r="L2196" i="1"/>
  <c r="M2188" i="1" a="1"/>
  <c r="M2188" i="1" s="1"/>
  <c r="O2187" i="1" a="1"/>
  <c r="O2187" i="1" s="1"/>
  <c r="I2185" i="1" a="1"/>
  <c r="I2185" i="1"/>
  <c r="L2188" i="1" a="1"/>
  <c r="L2188" i="1" s="1"/>
  <c r="G2186" i="1" a="1"/>
  <c r="G2186" i="1" s="1"/>
  <c r="L2185" i="1" a="1"/>
  <c r="L2185" i="1"/>
  <c r="I2188" i="1" a="1"/>
  <c r="I2188" i="1" s="1"/>
  <c r="J2188" i="1" a="1"/>
  <c r="J2188" i="1" s="1"/>
  <c r="F2188" i="1" a="1"/>
  <c r="F2188" i="1" s="1"/>
  <c r="J2187" i="1" a="1"/>
  <c r="J2187" i="1" s="1"/>
  <c r="M2187" i="1" a="1"/>
  <c r="M2187" i="1" s="1"/>
  <c r="K2187" i="1" a="1"/>
  <c r="K2187" i="1" s="1"/>
  <c r="G2187" i="1" a="1"/>
  <c r="G2187" i="1" s="1"/>
  <c r="Q2186" i="1" a="1"/>
  <c r="Q2186" i="1"/>
  <c r="J2185" i="1" a="1"/>
  <c r="J2185" i="1"/>
  <c r="J2191" i="1" a="1"/>
  <c r="J2191" i="1"/>
  <c r="I2191" i="1" a="1"/>
  <c r="I2191" i="1" s="1"/>
  <c r="H2186" i="1" a="1"/>
  <c r="H2186" i="1"/>
  <c r="H2191" i="1" a="1"/>
  <c r="H2191" i="1"/>
  <c r="G2191" i="1" a="1"/>
  <c r="G2191" i="1" s="1"/>
  <c r="F2191" i="1" a="1"/>
  <c r="F2191" i="1" s="1"/>
  <c r="F2186" i="1" a="1"/>
  <c r="F2186" i="1" s="1"/>
  <c r="P2190" i="1" a="1"/>
  <c r="P2190" i="1" s="1"/>
  <c r="M2190" i="1" a="1"/>
  <c r="M2190" i="1" s="1"/>
  <c r="P2188" i="1" a="1"/>
  <c r="P2188" i="1" s="1"/>
  <c r="N2188" i="1" a="1"/>
  <c r="N2188" i="1" s="1"/>
  <c r="N2185" i="1" a="1"/>
  <c r="N2185" i="1" s="1"/>
  <c r="J2186" i="1" a="1"/>
  <c r="J2186" i="1" s="1"/>
  <c r="L2187" i="1" a="1"/>
  <c r="L2187" i="1"/>
  <c r="K2185" i="1" a="1"/>
  <c r="K2185" i="1" s="1"/>
  <c r="I2187" i="1" a="1"/>
  <c r="I2187" i="1" s="1"/>
  <c r="Q2185" i="1" a="1"/>
  <c r="Q2185" i="1" s="1"/>
  <c r="Q2190" i="1" a="1"/>
  <c r="Q2190" i="1" s="1"/>
  <c r="K2186" i="1" a="1"/>
  <c r="K2186" i="1" s="1"/>
  <c r="N2187" i="1" a="1"/>
  <c r="N2187" i="1"/>
  <c r="P2187" i="1" a="1"/>
  <c r="P2187" i="1" s="1"/>
  <c r="O2186" i="1" a="1"/>
  <c r="O2186" i="1"/>
  <c r="O2188" i="1" a="1"/>
  <c r="O2188" i="1"/>
  <c r="O2190" i="1" a="1"/>
  <c r="O2190" i="1"/>
  <c r="N2186" i="1" a="1"/>
  <c r="N2186" i="1"/>
  <c r="N2190" i="1" a="1"/>
  <c r="N2190" i="1" s="1"/>
  <c r="L2190" i="1" a="1"/>
  <c r="L2190" i="1" s="1"/>
  <c r="J2190" i="1" a="1"/>
  <c r="J2190" i="1" s="1"/>
  <c r="I2190" i="1" a="1"/>
  <c r="I2190" i="1" s="1"/>
  <c r="H2187" i="1" a="1"/>
  <c r="H2187" i="1"/>
  <c r="H2190" i="1" a="1"/>
  <c r="H2190" i="1" s="1"/>
  <c r="Q2187" i="1" a="1"/>
  <c r="Q2187" i="1" s="1"/>
  <c r="I2186" i="1" a="1"/>
  <c r="I2186" i="1"/>
  <c r="O2185" i="1" a="1"/>
  <c r="O2185" i="1"/>
  <c r="G2190" i="1" a="1"/>
  <c r="G2190" i="1" s="1"/>
  <c r="L2186" i="1" a="1"/>
  <c r="L2186" i="1"/>
  <c r="K2190" i="1" a="1"/>
  <c r="K2190" i="1" s="1"/>
  <c r="G2188" i="1" a="1"/>
  <c r="G2188" i="1" s="1"/>
  <c r="K2188" i="1" a="1"/>
  <c r="K2188" i="1" s="1"/>
  <c r="F2187" i="1" a="1"/>
  <c r="F2187" i="1" s="1"/>
  <c r="P2185" i="1" a="1"/>
  <c r="P2185" i="1" s="1"/>
  <c r="P2186" i="1" a="1"/>
  <c r="P2186" i="1"/>
  <c r="M2186" i="1" a="1"/>
  <c r="M2186" i="1"/>
  <c r="H2188" i="1" a="1"/>
  <c r="H2188" i="1" s="1"/>
  <c r="F2190" i="1" a="1"/>
  <c r="F2190" i="1" s="1"/>
  <c r="M2185" i="1" a="1"/>
  <c r="M2185" i="1" s="1"/>
  <c r="Q2188" i="1" a="1"/>
  <c r="Q2188" i="1" s="1"/>
  <c r="I2181" i="1" a="1"/>
  <c r="I2181" i="1" s="1"/>
  <c r="Q2179" i="1" a="1"/>
  <c r="Q2179" i="1"/>
  <c r="L2180" i="1" a="1"/>
  <c r="L2180" i="1"/>
  <c r="H2185" i="1" a="1"/>
  <c r="H2185" i="1" s="1"/>
  <c r="I2182" i="1" a="1"/>
  <c r="I2182" i="1"/>
  <c r="F2185" i="1" a="1"/>
  <c r="F2185" i="1" s="1"/>
  <c r="L2182" i="1" a="1"/>
  <c r="L2182" i="1" s="1"/>
  <c r="O2181" i="1" a="1"/>
  <c r="O2181" i="1" s="1"/>
  <c r="N2182" i="1" a="1"/>
  <c r="N2182" i="1" s="1"/>
  <c r="G2185" i="1" a="1"/>
  <c r="G2185" i="1" s="1"/>
  <c r="Q2184" i="1" a="1"/>
  <c r="Q2184" i="1" s="1"/>
  <c r="G2180" i="1" a="1"/>
  <c r="G2180" i="1"/>
  <c r="M2181" i="1" a="1"/>
  <c r="M2181" i="1" s="1"/>
  <c r="P2184" i="1" a="1"/>
  <c r="P2184" i="1" s="1"/>
  <c r="O2184" i="1" a="1"/>
  <c r="O2184" i="1"/>
  <c r="N2184" i="1" a="1"/>
  <c r="N2184" i="1" s="1"/>
  <c r="H2184" i="1" a="1"/>
  <c r="H2184" i="1" s="1"/>
  <c r="K2181" i="1" a="1"/>
  <c r="K2181" i="1" s="1"/>
  <c r="M2184" i="1" a="1"/>
  <c r="M2184" i="1"/>
  <c r="J2182" i="1" a="1"/>
  <c r="J2182" i="1" s="1"/>
  <c r="Q2183" i="1" a="1"/>
  <c r="Q2183" i="1" s="1"/>
  <c r="L2184" i="1" a="1"/>
  <c r="L2184" i="1" s="1"/>
  <c r="K2184" i="1" a="1"/>
  <c r="K2184" i="1"/>
  <c r="J2184" i="1" a="1"/>
  <c r="J2184" i="1"/>
  <c r="I2184" i="1" a="1"/>
  <c r="I2184" i="1" s="1"/>
  <c r="G2184" i="1" a="1"/>
  <c r="G2184" i="1" s="1"/>
  <c r="H2183" i="1" a="1"/>
  <c r="H2183" i="1" s="1"/>
  <c r="M2182" i="1" a="1"/>
  <c r="M2182" i="1"/>
  <c r="K2182" i="1" a="1"/>
  <c r="K2182" i="1" s="1"/>
  <c r="H2182" i="1" a="1"/>
  <c r="H2182" i="1" s="1"/>
  <c r="L2181" i="1" a="1"/>
  <c r="L2181" i="1" s="1"/>
  <c r="F2180" i="1" a="1"/>
  <c r="F2180" i="1" s="1"/>
  <c r="G2182" i="1" a="1"/>
  <c r="G2182" i="1" s="1"/>
  <c r="J2181" i="1" a="1"/>
  <c r="J2181" i="1" s="1"/>
  <c r="J2180" i="1" a="1"/>
  <c r="J2180" i="1" s="1"/>
  <c r="F2184" i="1" a="1"/>
  <c r="F2184" i="1" s="1"/>
  <c r="F2181" i="1" a="1"/>
  <c r="F2181" i="1"/>
  <c r="J2183" i="1" a="1"/>
  <c r="J2183" i="1" s="1"/>
  <c r="N2180" i="1" a="1"/>
  <c r="N2180" i="1"/>
  <c r="P2183" i="1" a="1"/>
  <c r="P2183" i="1"/>
  <c r="I2183" i="1" a="1"/>
  <c r="I2183" i="1"/>
  <c r="K2180" i="1" a="1"/>
  <c r="K2180" i="1" s="1"/>
  <c r="P2182" i="1" a="1"/>
  <c r="P2182" i="1"/>
  <c r="G2181" i="1" a="1"/>
  <c r="G2181" i="1"/>
  <c r="H2181" i="1" a="1"/>
  <c r="H2181" i="1" s="1"/>
  <c r="O2183" i="1" a="1"/>
  <c r="O2183" i="1" s="1"/>
  <c r="L2183" i="1" a="1"/>
  <c r="L2183" i="1" s="1"/>
  <c r="G2183" i="1" a="1"/>
  <c r="G2183" i="1" s="1"/>
  <c r="N2183" i="1" a="1"/>
  <c r="N2183" i="1" s="1"/>
  <c r="Q2182" i="1" a="1"/>
  <c r="Q2182" i="1"/>
  <c r="Q2180" i="1" a="1"/>
  <c r="Q2180" i="1" s="1"/>
  <c r="O2180" i="1" a="1"/>
  <c r="O2180" i="1"/>
  <c r="I2180" i="1" a="1"/>
  <c r="I2180" i="1" s="1"/>
  <c r="P2181" i="1" a="1"/>
  <c r="P2181" i="1"/>
  <c r="O2182" i="1" a="1"/>
  <c r="O2182" i="1" s="1"/>
  <c r="M2183" i="1" a="1"/>
  <c r="M2183" i="1" s="1"/>
  <c r="F2183" i="1" a="1"/>
  <c r="F2183" i="1"/>
  <c r="H2180" i="1" a="1"/>
  <c r="H2180" i="1" s="1"/>
  <c r="N2181" i="1" a="1"/>
  <c r="N2181" i="1"/>
  <c r="M2180" i="1" a="1"/>
  <c r="M2180" i="1"/>
  <c r="Q2181" i="1" a="1"/>
  <c r="Q2181" i="1"/>
  <c r="F2182" i="1" a="1"/>
  <c r="F2182" i="1" s="1"/>
  <c r="K2183" i="1" a="1"/>
  <c r="K2183" i="1"/>
  <c r="P2180" i="1" a="1"/>
  <c r="P2180" i="1"/>
  <c r="Q2178" i="1" a="1"/>
  <c r="Q2178" i="1"/>
  <c r="N2178" i="1" a="1"/>
  <c r="N2178" i="1"/>
  <c r="I2178" i="1" a="1"/>
  <c r="I2178" i="1"/>
  <c r="I2176" i="1" a="1"/>
  <c r="I2176" i="1" s="1"/>
  <c r="Q2174" i="1" a="1"/>
  <c r="Q2174" i="1"/>
  <c r="P2177" i="1" a="1"/>
  <c r="P2177" i="1" s="1"/>
  <c r="N2177" i="1" a="1"/>
  <c r="N2177" i="1"/>
  <c r="P2176" i="1" a="1"/>
  <c r="P2176" i="1" s="1"/>
  <c r="P2175" i="1" a="1"/>
  <c r="P2175" i="1" s="1"/>
  <c r="H2177" i="1" a="1"/>
  <c r="H2177" i="1" s="1"/>
  <c r="M2175" i="1" a="1"/>
  <c r="M2175" i="1"/>
  <c r="P2179" i="1" a="1"/>
  <c r="P2179" i="1"/>
  <c r="O2179" i="1" a="1"/>
  <c r="O2179" i="1" s="1"/>
  <c r="N2179" i="1" a="1"/>
  <c r="N2179" i="1"/>
  <c r="M2179" i="1" a="1"/>
  <c r="M2179" i="1"/>
  <c r="O2178" i="1" a="1"/>
  <c r="O2178" i="1"/>
  <c r="G2177" i="1" a="1"/>
  <c r="G2177" i="1" s="1"/>
  <c r="M2176" i="1" a="1"/>
  <c r="M2176" i="1"/>
  <c r="L2179" i="1" a="1"/>
  <c r="L2179" i="1" s="1"/>
  <c r="M2178" i="1" a="1"/>
  <c r="M2178" i="1" s="1"/>
  <c r="F2175" i="1" a="1"/>
  <c r="F2175" i="1"/>
  <c r="L2178" i="1" a="1"/>
  <c r="L2178" i="1" s="1"/>
  <c r="O2177" i="1" a="1"/>
  <c r="O2177" i="1" s="1"/>
  <c r="L2177" i="1" a="1"/>
  <c r="L2177" i="1" s="1"/>
  <c r="J2177" i="1" a="1"/>
  <c r="J2177" i="1" s="1"/>
  <c r="O2174" i="1" a="1"/>
  <c r="O2174" i="1" s="1"/>
  <c r="F2177" i="1" a="1"/>
  <c r="F2177" i="1"/>
  <c r="G2176" i="1" a="1"/>
  <c r="G2176" i="1" s="1"/>
  <c r="N2176" i="1" a="1"/>
  <c r="N2176" i="1" s="1"/>
  <c r="F2176" i="1" a="1"/>
  <c r="F2176" i="1"/>
  <c r="K2179" i="1" a="1"/>
  <c r="K2179" i="1"/>
  <c r="M2177" i="1" a="1"/>
  <c r="M2177" i="1" s="1"/>
  <c r="J2176" i="1" a="1"/>
  <c r="J2176" i="1" s="1"/>
  <c r="G2175" i="1" a="1"/>
  <c r="G2175" i="1" s="1"/>
  <c r="M2174" i="1" a="1"/>
  <c r="M2174" i="1"/>
  <c r="J2178" i="1" a="1"/>
  <c r="J2178" i="1" s="1"/>
  <c r="H2175" i="1" a="1"/>
  <c r="H2175" i="1" s="1"/>
  <c r="J2175" i="1" a="1"/>
  <c r="J2175" i="1" s="1"/>
  <c r="J2179" i="1" a="1"/>
  <c r="J2179" i="1" s="1"/>
  <c r="I2179" i="1" a="1"/>
  <c r="I2179" i="1" s="1"/>
  <c r="H2179" i="1" a="1"/>
  <c r="H2179" i="1" s="1"/>
  <c r="G2179" i="1" a="1"/>
  <c r="G2179" i="1" s="1"/>
  <c r="K2175" i="1" a="1"/>
  <c r="K2175" i="1" s="1"/>
  <c r="F2179" i="1" a="1"/>
  <c r="F2179" i="1" s="1"/>
  <c r="P2178" i="1" a="1"/>
  <c r="P2178" i="1"/>
  <c r="O2176" i="1" a="1"/>
  <c r="O2176" i="1"/>
  <c r="K2177" i="1" a="1"/>
  <c r="K2177" i="1" s="1"/>
  <c r="K2178" i="1" a="1"/>
  <c r="K2178" i="1" s="1"/>
  <c r="H2178" i="1" a="1"/>
  <c r="H2178" i="1"/>
  <c r="Q2177" i="1" a="1"/>
  <c r="Q2177" i="1" s="1"/>
  <c r="I2177" i="1" a="1"/>
  <c r="I2177" i="1" s="1"/>
  <c r="Q2176" i="1" a="1"/>
  <c r="Q2176" i="1" s="1"/>
  <c r="L2176" i="1" a="1"/>
  <c r="L2176" i="1" s="1"/>
  <c r="O2175" i="1" a="1"/>
  <c r="O2175" i="1" s="1"/>
  <c r="H2176" i="1" a="1"/>
  <c r="H2176" i="1" s="1"/>
  <c r="P2174" i="1" a="1"/>
  <c r="P2174" i="1" s="1"/>
  <c r="Q2175" i="1" a="1"/>
  <c r="Q2175" i="1" s="1"/>
  <c r="K2176" i="1" a="1"/>
  <c r="K2176" i="1" s="1"/>
  <c r="F2178" i="1" a="1"/>
  <c r="F2178" i="1" s="1"/>
  <c r="N2175" i="1" a="1"/>
  <c r="N2175" i="1"/>
  <c r="N2174" i="1" a="1"/>
  <c r="N2174" i="1"/>
  <c r="G2178" i="1" a="1"/>
  <c r="G2178" i="1" s="1"/>
  <c r="L2175" i="1" a="1"/>
  <c r="L2175" i="1" s="1"/>
  <c r="I2175" i="1" a="1"/>
  <c r="I2175" i="1" s="1"/>
  <c r="M2173" i="1" a="1"/>
  <c r="M2173" i="1" s="1"/>
  <c r="N2173" i="1" a="1"/>
  <c r="N2173" i="1" s="1"/>
  <c r="L2171" i="1" a="1"/>
  <c r="L2171" i="1" s="1"/>
  <c r="J2173" i="1" a="1"/>
  <c r="J2173" i="1" s="1"/>
  <c r="O2171" i="1" a="1"/>
  <c r="O2171" i="1" s="1"/>
  <c r="I2170" i="1" a="1"/>
  <c r="I2170" i="1" s="1"/>
  <c r="H2173" i="1" a="1"/>
  <c r="H2173" i="1" s="1"/>
  <c r="K2169" i="1" a="1"/>
  <c r="K2169" i="1" s="1"/>
  <c r="F2173" i="1" a="1"/>
  <c r="F2173" i="1" s="1"/>
  <c r="I2172" i="1" a="1"/>
  <c r="I2172" i="1" s="1"/>
  <c r="L2172" i="1" a="1"/>
  <c r="L2172" i="1"/>
  <c r="I2171" i="1" a="1"/>
  <c r="I2171" i="1" s="1"/>
  <c r="J2172" i="1" a="1"/>
  <c r="J2172" i="1"/>
  <c r="P2171" i="1" a="1"/>
  <c r="P2171" i="1" s="1"/>
  <c r="H2171" i="1" a="1"/>
  <c r="H2171" i="1"/>
  <c r="L2170" i="1" a="1"/>
  <c r="L2170" i="1" s="1"/>
  <c r="O2173" i="1" a="1"/>
  <c r="O2173" i="1" s="1"/>
  <c r="M2171" i="1" a="1"/>
  <c r="M2171" i="1" s="1"/>
  <c r="L2173" i="1" a="1"/>
  <c r="L2173" i="1" s="1"/>
  <c r="I2173" i="1" a="1"/>
  <c r="I2173" i="1" s="1"/>
  <c r="O2172" i="1" a="1"/>
  <c r="O2172" i="1" s="1"/>
  <c r="H2172" i="1" a="1"/>
  <c r="H2172" i="1" s="1"/>
  <c r="N2171" i="1" a="1"/>
  <c r="N2171" i="1" s="1"/>
  <c r="G2171" i="1" a="1"/>
  <c r="G2171" i="1" s="1"/>
  <c r="J2170" i="1" a="1"/>
  <c r="J2170" i="1" s="1"/>
  <c r="N2172" i="1" a="1"/>
  <c r="N2172" i="1" s="1"/>
  <c r="P2170" i="1" a="1"/>
  <c r="P2170" i="1" s="1"/>
  <c r="M2170" i="1" a="1"/>
  <c r="M2170" i="1" s="1"/>
  <c r="Q2169" i="1" a="1"/>
  <c r="Q2169" i="1" s="1"/>
  <c r="I2169" i="1" a="1"/>
  <c r="I2169" i="1" s="1"/>
  <c r="L2169" i="1" a="1"/>
  <c r="L2169" i="1" s="1"/>
  <c r="K2172" i="1" a="1"/>
  <c r="K2172" i="1" s="1"/>
  <c r="M2169" i="1" a="1"/>
  <c r="M2169" i="1"/>
  <c r="P2169" i="1" a="1"/>
  <c r="P2169" i="1"/>
  <c r="K2173" i="1" a="1"/>
  <c r="K2173" i="1"/>
  <c r="J2171" i="1" a="1"/>
  <c r="J2171" i="1"/>
  <c r="N2170" i="1" a="1"/>
  <c r="N2170" i="1" s="1"/>
  <c r="O2169" i="1" a="1"/>
  <c r="O2169" i="1"/>
  <c r="J2169" i="1" a="1"/>
  <c r="J2169" i="1" s="1"/>
  <c r="L2174" i="1" a="1"/>
  <c r="L2174" i="1" s="1"/>
  <c r="K2174" i="1" a="1"/>
  <c r="K2174" i="1"/>
  <c r="O2170" i="1" a="1"/>
  <c r="O2170" i="1" s="1"/>
  <c r="K2170" i="1" a="1"/>
  <c r="K2170" i="1"/>
  <c r="N2169" i="1" a="1"/>
  <c r="N2169" i="1" s="1"/>
  <c r="P2173" i="1" a="1"/>
  <c r="P2173" i="1"/>
  <c r="G2173" i="1" a="1"/>
  <c r="G2173" i="1"/>
  <c r="F2172" i="1" a="1"/>
  <c r="F2172" i="1"/>
  <c r="H2170" i="1" a="1"/>
  <c r="H2170" i="1" s="1"/>
  <c r="M2172" i="1" a="1"/>
  <c r="M2172" i="1" s="1"/>
  <c r="F2171" i="1" a="1"/>
  <c r="F2171" i="1" s="1"/>
  <c r="J2174" i="1" a="1"/>
  <c r="J2174" i="1" s="1"/>
  <c r="P2172" i="1" a="1"/>
  <c r="P2172" i="1" s="1"/>
  <c r="H2174" i="1" a="1"/>
  <c r="H2174" i="1" s="1"/>
  <c r="I2174" i="1" a="1"/>
  <c r="I2174" i="1" s="1"/>
  <c r="Q2170" i="1" a="1"/>
  <c r="Q2170" i="1"/>
  <c r="G2174" i="1" a="1"/>
  <c r="G2174" i="1" s="1"/>
  <c r="F2174" i="1" a="1"/>
  <c r="F2174" i="1"/>
  <c r="G2170" i="1" a="1"/>
  <c r="G2170" i="1"/>
  <c r="Q2172" i="1" a="1"/>
  <c r="Q2172" i="1" s="1"/>
  <c r="G2172" i="1" a="1"/>
  <c r="G2172" i="1"/>
  <c r="Q2171" i="1" a="1"/>
  <c r="Q2171" i="1"/>
  <c r="F2170" i="1" a="1"/>
  <c r="F2170" i="1"/>
  <c r="K2171" i="1" a="1"/>
  <c r="K2171" i="1" s="1"/>
  <c r="Q2173" i="1" a="1"/>
  <c r="Q2173" i="1" s="1"/>
  <c r="F2169" i="1" a="1"/>
  <c r="F2169" i="1" s="1"/>
  <c r="P2168" i="1" a="1"/>
  <c r="P2168" i="1" s="1"/>
  <c r="O2168" i="1" a="1"/>
  <c r="O2168" i="1" s="1"/>
  <c r="I2168" i="1" a="1"/>
  <c r="I2168" i="1" s="1"/>
  <c r="L2163" i="1" a="1"/>
  <c r="L2163" i="1"/>
  <c r="M2167" i="1" a="1"/>
  <c r="M2167" i="1" s="1"/>
  <c r="M2168" i="1" a="1"/>
  <c r="M2168" i="1" s="1"/>
  <c r="L2166" i="1" a="1"/>
  <c r="L2166" i="1"/>
  <c r="Q2166" i="1" a="1"/>
  <c r="Q2166" i="1"/>
  <c r="I2166" i="1" a="1"/>
  <c r="I2166" i="1"/>
  <c r="I2167" i="1" a="1"/>
  <c r="I2167" i="1" s="1"/>
  <c r="Q2168" i="1" a="1"/>
  <c r="Q2168" i="1" s="1"/>
  <c r="N2168" i="1" a="1"/>
  <c r="N2168" i="1"/>
  <c r="G2166" i="1" a="1"/>
  <c r="G2166" i="1" s="1"/>
  <c r="F2167" i="1" a="1"/>
  <c r="F2167" i="1"/>
  <c r="L2164" i="1" a="1"/>
  <c r="L2164" i="1"/>
  <c r="P2163" i="1" a="1"/>
  <c r="P2163" i="1"/>
  <c r="K2168" i="1" a="1"/>
  <c r="K2168" i="1" s="1"/>
  <c r="Q2167" i="1" a="1"/>
  <c r="Q2167" i="1" s="1"/>
  <c r="O2166" i="1" a="1"/>
  <c r="O2166" i="1" s="1"/>
  <c r="N2164" i="1" a="1"/>
  <c r="N2164" i="1" s="1"/>
  <c r="M2163" i="1" a="1"/>
  <c r="M2163" i="1" s="1"/>
  <c r="L2168" i="1" a="1"/>
  <c r="L2168" i="1"/>
  <c r="J2168" i="1" a="1"/>
  <c r="J2168" i="1"/>
  <c r="G2168" i="1" a="1"/>
  <c r="G2168" i="1"/>
  <c r="F2164" i="1" a="1"/>
  <c r="F2164" i="1"/>
  <c r="K2167" i="1" a="1"/>
  <c r="K2167" i="1" s="1"/>
  <c r="H2168" i="1" a="1"/>
  <c r="H2168" i="1" s="1"/>
  <c r="N2167" i="1" a="1"/>
  <c r="N2167" i="1" s="1"/>
  <c r="L2167" i="1" a="1"/>
  <c r="L2167" i="1" s="1"/>
  <c r="G2167" i="1" a="1"/>
  <c r="G2167" i="1"/>
  <c r="K2164" i="1" a="1"/>
  <c r="K2164" i="1" s="1"/>
  <c r="O2163" i="1" a="1"/>
  <c r="O2163" i="1" s="1"/>
  <c r="N2166" i="1" a="1"/>
  <c r="N2166" i="1" s="1"/>
  <c r="M2164" i="1" a="1"/>
  <c r="M2164" i="1"/>
  <c r="Q2163" i="1" a="1"/>
  <c r="Q2163" i="1" s="1"/>
  <c r="I2163" i="1" a="1"/>
  <c r="I2163" i="1" s="1"/>
  <c r="P2166" i="1" a="1"/>
  <c r="P2166" i="1"/>
  <c r="H2169" i="1" a="1"/>
  <c r="H2169" i="1"/>
  <c r="F2168" i="1" a="1"/>
  <c r="F2168" i="1"/>
  <c r="P2167" i="1" a="1"/>
  <c r="P2167" i="1"/>
  <c r="O2167" i="1" a="1"/>
  <c r="O2167" i="1"/>
  <c r="J2167" i="1" a="1"/>
  <c r="J2167" i="1" s="1"/>
  <c r="H2166" i="1" a="1"/>
  <c r="H2166" i="1" s="1"/>
  <c r="M2166" i="1" a="1"/>
  <c r="M2166" i="1" s="1"/>
  <c r="K2166" i="1" a="1"/>
  <c r="K2166" i="1" s="1"/>
  <c r="J2166" i="1" a="1"/>
  <c r="J2166" i="1" s="1"/>
  <c r="F2166" i="1" a="1"/>
  <c r="F2166" i="1" s="1"/>
  <c r="K2163" i="1" a="1"/>
  <c r="K2163" i="1"/>
  <c r="Q2164" i="1" a="1"/>
  <c r="Q2164" i="1"/>
  <c r="G2164" i="1" a="1"/>
  <c r="G2164" i="1" s="1"/>
  <c r="P2164" i="1" a="1"/>
  <c r="P2164" i="1" s="1"/>
  <c r="J2164" i="1" a="1"/>
  <c r="J2164" i="1"/>
  <c r="I2164" i="1" a="1"/>
  <c r="I2164" i="1"/>
  <c r="N2163" i="1" a="1"/>
  <c r="N2163" i="1"/>
  <c r="O2164" i="1" a="1"/>
  <c r="O2164" i="1"/>
  <c r="H2164" i="1" a="1"/>
  <c r="H2164" i="1"/>
  <c r="H2167" i="1" a="1"/>
  <c r="H2167" i="1"/>
  <c r="J2163" i="1" a="1"/>
  <c r="J2163" i="1" s="1"/>
  <c r="G2169" i="1" a="1"/>
  <c r="G2169" i="1" s="1"/>
  <c r="G2159" i="1" a="1"/>
  <c r="G2159" i="1"/>
  <c r="P2158" i="1" a="1"/>
  <c r="P2158" i="1" s="1"/>
  <c r="N2158" i="1" a="1"/>
  <c r="N2158" i="1" s="1"/>
  <c r="M2158" i="1" a="1"/>
  <c r="M2158" i="1"/>
  <c r="K2158" i="1" a="1"/>
  <c r="K2158" i="1"/>
  <c r="P2159" i="1" a="1"/>
  <c r="P2159" i="1" s="1"/>
  <c r="J2160" i="1" a="1"/>
  <c r="J2160" i="1" s="1"/>
  <c r="H2163" i="1" a="1"/>
  <c r="H2163" i="1"/>
  <c r="I2160" i="1" a="1"/>
  <c r="I2160" i="1"/>
  <c r="G2163" i="1" a="1"/>
  <c r="G2163" i="1"/>
  <c r="M2162" i="1" a="1"/>
  <c r="M2162" i="1"/>
  <c r="P2161" i="1" a="1"/>
  <c r="P2161" i="1"/>
  <c r="F2163" i="1" a="1"/>
  <c r="F2163" i="1"/>
  <c r="M2160" i="1" a="1"/>
  <c r="M2160" i="1" s="1"/>
  <c r="O2159" i="1" a="1"/>
  <c r="O2159" i="1" s="1"/>
  <c r="G2160" i="1" a="1"/>
  <c r="G2160" i="1" s="1"/>
  <c r="Q2162" i="1" a="1"/>
  <c r="Q2162" i="1" s="1"/>
  <c r="P2162" i="1" a="1"/>
  <c r="P2162" i="1" s="1"/>
  <c r="N2162" i="1" a="1"/>
  <c r="N2162" i="1" s="1"/>
  <c r="Q2161" i="1" a="1"/>
  <c r="Q2161" i="1"/>
  <c r="L2161" i="1" a="1"/>
  <c r="L2161" i="1" s="1"/>
  <c r="J2161" i="1" a="1"/>
  <c r="J2161" i="1" s="1"/>
  <c r="Q2159" i="1" a="1"/>
  <c r="Q2159" i="1"/>
  <c r="Q2160" i="1" a="1"/>
  <c r="Q2160" i="1"/>
  <c r="N2159" i="1" a="1"/>
  <c r="N2159" i="1" s="1"/>
  <c r="Q2157" i="1" a="1"/>
  <c r="Q2157" i="1"/>
  <c r="O2162" i="1" a="1"/>
  <c r="O2162" i="1"/>
  <c r="J2162" i="1" a="1"/>
  <c r="J2162" i="1" s="1"/>
  <c r="H2162" i="1" a="1"/>
  <c r="H2162" i="1" s="1"/>
  <c r="O2160" i="1" a="1"/>
  <c r="O2160" i="1" s="1"/>
  <c r="L2160" i="1" a="1"/>
  <c r="L2160" i="1"/>
  <c r="P2160" i="1" a="1"/>
  <c r="P2160" i="1" s="1"/>
  <c r="G2158" i="1" a="1"/>
  <c r="G2158" i="1" s="1"/>
  <c r="J2159" i="1" a="1"/>
  <c r="J2159" i="1" s="1"/>
  <c r="F2159" i="1" a="1"/>
  <c r="F2159" i="1" s="1"/>
  <c r="L2162" i="1" a="1"/>
  <c r="L2162" i="1" s="1"/>
  <c r="F2161" i="1" a="1"/>
  <c r="F2161" i="1" s="1"/>
  <c r="I2159" i="1" a="1"/>
  <c r="I2159" i="1"/>
  <c r="J2158" i="1" a="1"/>
  <c r="J2158" i="1" s="1"/>
  <c r="K2159" i="1" a="1"/>
  <c r="K2159" i="1" s="1"/>
  <c r="O2161" i="1" a="1"/>
  <c r="O2161" i="1" s="1"/>
  <c r="N2160" i="1" a="1"/>
  <c r="N2160" i="1" s="1"/>
  <c r="F2160" i="1" a="1"/>
  <c r="F2160" i="1" s="1"/>
  <c r="M2159" i="1" a="1"/>
  <c r="M2159" i="1" s="1"/>
  <c r="L2158" i="1" a="1"/>
  <c r="L2158" i="1" s="1"/>
  <c r="I2158" i="1" a="1"/>
  <c r="I2158" i="1" s="1"/>
  <c r="K2160" i="1" a="1"/>
  <c r="K2160" i="1"/>
  <c r="K2162" i="1" a="1"/>
  <c r="K2162" i="1" s="1"/>
  <c r="I2162" i="1" a="1"/>
  <c r="I2162" i="1"/>
  <c r="M2161" i="1" a="1"/>
  <c r="M2161" i="1"/>
  <c r="H2160" i="1" a="1"/>
  <c r="H2160" i="1" s="1"/>
  <c r="H2161" i="1" a="1"/>
  <c r="H2161" i="1" s="1"/>
  <c r="H2158" i="1" a="1"/>
  <c r="H2158" i="1" s="1"/>
  <c r="F2162" i="1" a="1"/>
  <c r="F2162" i="1" s="1"/>
  <c r="G2162" i="1" a="1"/>
  <c r="G2162" i="1" s="1"/>
  <c r="Q2158" i="1" a="1"/>
  <c r="Q2158" i="1" s="1"/>
  <c r="N2161" i="1" a="1"/>
  <c r="N2161" i="1"/>
  <c r="O2158" i="1" a="1"/>
  <c r="O2158" i="1" s="1"/>
  <c r="K2161" i="1" a="1"/>
  <c r="K2161" i="1" s="1"/>
  <c r="I2161" i="1" a="1"/>
  <c r="I2161" i="1" s="1"/>
  <c r="G2161" i="1" a="1"/>
  <c r="G2161" i="1" s="1"/>
  <c r="H2159" i="1" a="1"/>
  <c r="H2159" i="1" s="1"/>
  <c r="F2158" i="1" a="1"/>
  <c r="F2158" i="1" s="1"/>
  <c r="L2159" i="1" a="1"/>
  <c r="L2159" i="1" s="1"/>
  <c r="L2157" i="1" a="1"/>
  <c r="L2157" i="1" s="1"/>
  <c r="K2157" i="1" a="1"/>
  <c r="K2157" i="1" s="1"/>
  <c r="F2157" i="1" a="1"/>
  <c r="F2157" i="1" s="1"/>
  <c r="O2156" i="1" a="1"/>
  <c r="O2156" i="1" s="1"/>
  <c r="M2156" i="1" a="1"/>
  <c r="M2156" i="1" s="1"/>
  <c r="K2154" i="1" a="1"/>
  <c r="K2154" i="1" s="1"/>
  <c r="G2154" i="1" a="1"/>
  <c r="G2154" i="1" s="1"/>
  <c r="N2156" i="1" a="1"/>
  <c r="N2156" i="1" s="1"/>
  <c r="I2156" i="1" a="1"/>
  <c r="I2156" i="1" s="1"/>
  <c r="P2155" i="1" a="1"/>
  <c r="P2155" i="1" s="1"/>
  <c r="F2155" i="1" a="1"/>
  <c r="F2155" i="1" s="1"/>
  <c r="O2154" i="1" a="1"/>
  <c r="O2154" i="1" s="1"/>
  <c r="Q2153" i="1" a="1"/>
  <c r="Q2153" i="1" s="1"/>
  <c r="J2153" i="1" a="1"/>
  <c r="J2153" i="1" s="1"/>
  <c r="O2152" i="1" a="1"/>
  <c r="O2152" i="1" s="1"/>
  <c r="H2157" i="1" a="1"/>
  <c r="H2157" i="1" s="1"/>
  <c r="L2154" i="1" a="1"/>
  <c r="L2154" i="1" s="1"/>
  <c r="N2152" i="1" a="1"/>
  <c r="N2152" i="1" s="1"/>
  <c r="J2157" i="1" a="1"/>
  <c r="J2157" i="1" s="1"/>
  <c r="I2157" i="1" a="1"/>
  <c r="I2157" i="1" s="1"/>
  <c r="K2156" i="1" a="1"/>
  <c r="K2156" i="1"/>
  <c r="F2156" i="1" a="1"/>
  <c r="F2156" i="1" s="1"/>
  <c r="O2155" i="1" a="1"/>
  <c r="O2155" i="1" s="1"/>
  <c r="N2155" i="1" a="1"/>
  <c r="N2155" i="1" s="1"/>
  <c r="M2154" i="1" a="1"/>
  <c r="M2154" i="1"/>
  <c r="I2154" i="1" a="1"/>
  <c r="I2154" i="1"/>
  <c r="H2153" i="1" a="1"/>
  <c r="H2153" i="1"/>
  <c r="Q2152" i="1" a="1"/>
  <c r="Q2152" i="1"/>
  <c r="L2155" i="1" a="1"/>
  <c r="L2155" i="1"/>
  <c r="G2157" i="1" a="1"/>
  <c r="G2157" i="1" s="1"/>
  <c r="H2155" i="1" a="1"/>
  <c r="H2155" i="1"/>
  <c r="I2155" i="1" a="1"/>
  <c r="I2155" i="1" s="1"/>
  <c r="Q2156" i="1" a="1"/>
  <c r="Q2156" i="1" s="1"/>
  <c r="J2156" i="1" a="1"/>
  <c r="J2156" i="1" s="1"/>
  <c r="P2154" i="1" a="1"/>
  <c r="P2154" i="1"/>
  <c r="P2156" i="1" a="1"/>
  <c r="P2156" i="1" s="1"/>
  <c r="O2153" i="1" a="1"/>
  <c r="O2153" i="1" s="1"/>
  <c r="G2156" i="1" a="1"/>
  <c r="G2156" i="1" s="1"/>
  <c r="K2155" i="1" a="1"/>
  <c r="K2155" i="1" s="1"/>
  <c r="N2154" i="1" a="1"/>
  <c r="N2154" i="1" s="1"/>
  <c r="L2153" i="1" a="1"/>
  <c r="L2153" i="1"/>
  <c r="L2156" i="1" a="1"/>
  <c r="L2156" i="1"/>
  <c r="F2154" i="1" a="1"/>
  <c r="F2154" i="1"/>
  <c r="M2153" i="1" a="1"/>
  <c r="M2153" i="1"/>
  <c r="Q2154" i="1" a="1"/>
  <c r="Q2154" i="1"/>
  <c r="G2155" i="1" a="1"/>
  <c r="G2155" i="1" s="1"/>
  <c r="H2156" i="1" a="1"/>
  <c r="H2156" i="1" s="1"/>
  <c r="Q2155" i="1" a="1"/>
  <c r="Q2155" i="1" s="1"/>
  <c r="G2153" i="1" a="1"/>
  <c r="G2153" i="1"/>
  <c r="P2153" i="1" a="1"/>
  <c r="P2153" i="1" s="1"/>
  <c r="J2154" i="1" a="1"/>
  <c r="J2154" i="1" s="1"/>
  <c r="I2153" i="1" a="1"/>
  <c r="I2153" i="1"/>
  <c r="M2152" i="1" a="1"/>
  <c r="M2152" i="1" s="1"/>
  <c r="H2154" i="1" a="1"/>
  <c r="H2154" i="1" s="1"/>
  <c r="P2152" i="1" a="1"/>
  <c r="P2152" i="1" s="1"/>
  <c r="P2157" i="1" a="1"/>
  <c r="P2157" i="1" s="1"/>
  <c r="O2157" i="1" a="1"/>
  <c r="O2157" i="1"/>
  <c r="F2153" i="1" a="1"/>
  <c r="F2153" i="1" s="1"/>
  <c r="N2157" i="1" a="1"/>
  <c r="N2157" i="1"/>
  <c r="M2157" i="1" a="1"/>
  <c r="M2157" i="1"/>
  <c r="J2155" i="1" a="1"/>
  <c r="J2155" i="1"/>
  <c r="K2153" i="1" a="1"/>
  <c r="K2153" i="1" s="1"/>
  <c r="N2153" i="1" a="1"/>
  <c r="N2153" i="1"/>
  <c r="M2155" i="1" a="1"/>
  <c r="M2155" i="1" s="1"/>
  <c r="Q2148" i="1" a="1"/>
  <c r="Q2148" i="1" s="1"/>
  <c r="G2148" i="1" a="1"/>
  <c r="G2148" i="1" s="1"/>
  <c r="K2147" i="1" a="1"/>
  <c r="K2147" i="1"/>
  <c r="K2152" i="1" a="1"/>
  <c r="K2152" i="1"/>
  <c r="L2148" i="1" a="1"/>
  <c r="L2148" i="1" s="1"/>
  <c r="G2149" i="1" a="1"/>
  <c r="G2149" i="1" s="1"/>
  <c r="L2147" i="1" a="1"/>
  <c r="L2147" i="1" s="1"/>
  <c r="H2151" i="1" a="1"/>
  <c r="H2151" i="1" s="1"/>
  <c r="Q2150" i="1" a="1"/>
  <c r="Q2150" i="1"/>
  <c r="O2148" i="1" a="1"/>
  <c r="O2148" i="1" s="1"/>
  <c r="L2152" i="1" a="1"/>
  <c r="L2152" i="1"/>
  <c r="J2152" i="1" a="1"/>
  <c r="J2152" i="1" s="1"/>
  <c r="I2152" i="1" a="1"/>
  <c r="I2152" i="1" s="1"/>
  <c r="H2152" i="1" a="1"/>
  <c r="H2152" i="1"/>
  <c r="O2150" i="1" a="1"/>
  <c r="O2150" i="1"/>
  <c r="O2147" i="1" a="1"/>
  <c r="O2147" i="1"/>
  <c r="L2151" i="1" a="1"/>
  <c r="L2151" i="1"/>
  <c r="O2149" i="1" a="1"/>
  <c r="O2149" i="1" s="1"/>
  <c r="G2152" i="1" a="1"/>
  <c r="G2152" i="1" s="1"/>
  <c r="J2149" i="1" a="1"/>
  <c r="J2149" i="1"/>
  <c r="F2148" i="1" a="1"/>
  <c r="F2148" i="1"/>
  <c r="Q2151" i="1" a="1"/>
  <c r="Q2151" i="1"/>
  <c r="P2151" i="1" a="1"/>
  <c r="P2151" i="1"/>
  <c r="N2151" i="1" a="1"/>
  <c r="N2151" i="1" s="1"/>
  <c r="M2151" i="1" a="1"/>
  <c r="M2151" i="1"/>
  <c r="I2148" i="1" a="1"/>
  <c r="I2148" i="1" s="1"/>
  <c r="J2150" i="1" a="1"/>
  <c r="J2150" i="1"/>
  <c r="I2149" i="1" a="1"/>
  <c r="I2149" i="1" s="1"/>
  <c r="J2151" i="1" a="1"/>
  <c r="J2151" i="1" s="1"/>
  <c r="H2150" i="1" a="1"/>
  <c r="H2150" i="1" s="1"/>
  <c r="P2148" i="1" a="1"/>
  <c r="P2148" i="1" s="1"/>
  <c r="H2148" i="1" a="1"/>
  <c r="H2148" i="1" s="1"/>
  <c r="J2148" i="1" a="1"/>
  <c r="J2148" i="1"/>
  <c r="G2151" i="1" a="1"/>
  <c r="G2151" i="1"/>
  <c r="G2150" i="1" a="1"/>
  <c r="G2150" i="1"/>
  <c r="H2149" i="1" a="1"/>
  <c r="H2149" i="1" s="1"/>
  <c r="Q2147" i="1" a="1"/>
  <c r="Q2147" i="1" s="1"/>
  <c r="P2149" i="1" a="1"/>
  <c r="P2149" i="1"/>
  <c r="L2149" i="1" a="1"/>
  <c r="L2149" i="1" s="1"/>
  <c r="K2151" i="1" a="1"/>
  <c r="K2151" i="1" s="1"/>
  <c r="F2151" i="1" a="1"/>
  <c r="F2151" i="1" s="1"/>
  <c r="P2150" i="1" a="1"/>
  <c r="P2150" i="1" s="1"/>
  <c r="M2150" i="1" a="1"/>
  <c r="M2150" i="1"/>
  <c r="N2149" i="1" a="1"/>
  <c r="N2149" i="1"/>
  <c r="N2147" i="1" a="1"/>
  <c r="N2147" i="1"/>
  <c r="N2150" i="1" a="1"/>
  <c r="N2150" i="1"/>
  <c r="K2150" i="1" a="1"/>
  <c r="K2150" i="1" s="1"/>
  <c r="M2149" i="1" a="1"/>
  <c r="M2149" i="1" s="1"/>
  <c r="K2148" i="1" a="1"/>
  <c r="K2148" i="1" s="1"/>
  <c r="M2147" i="1" a="1"/>
  <c r="M2147" i="1" s="1"/>
  <c r="F2150" i="1" a="1"/>
  <c r="F2150" i="1"/>
  <c r="J2147" i="1" a="1"/>
  <c r="J2147" i="1"/>
  <c r="I2147" i="1" a="1"/>
  <c r="I2147" i="1" s="1"/>
  <c r="F2152" i="1" a="1"/>
  <c r="F2152" i="1" s="1"/>
  <c r="M2148" i="1" a="1"/>
  <c r="M2148" i="1"/>
  <c r="P2147" i="1" a="1"/>
  <c r="P2147" i="1" s="1"/>
  <c r="K2149" i="1" a="1"/>
  <c r="K2149" i="1" s="1"/>
  <c r="L2150" i="1" a="1"/>
  <c r="L2150" i="1" s="1"/>
  <c r="Q2149" i="1" a="1"/>
  <c r="Q2149" i="1" s="1"/>
  <c r="N2148" i="1" a="1"/>
  <c r="N2148" i="1" s="1"/>
  <c r="O2151" i="1" a="1"/>
  <c r="O2151" i="1" s="1"/>
  <c r="F2149" i="1" a="1"/>
  <c r="F2149" i="1" s="1"/>
  <c r="I2151" i="1" a="1"/>
  <c r="I2151" i="1"/>
  <c r="I2150" i="1" a="1"/>
  <c r="I2150" i="1"/>
  <c r="G2147" i="1" a="1"/>
  <c r="G2147" i="1"/>
  <c r="N2144" i="1" a="1"/>
  <c r="N2144" i="1"/>
  <c r="J2142" i="1" a="1"/>
  <c r="J2142" i="1" s="1"/>
  <c r="M2144" i="1" a="1"/>
  <c r="M2144" i="1" s="1"/>
  <c r="I2142" i="1" a="1"/>
  <c r="I2142" i="1"/>
  <c r="K2144" i="1" a="1"/>
  <c r="K2144" i="1"/>
  <c r="N2145" i="1" a="1"/>
  <c r="N2145" i="1" s="1"/>
  <c r="Q2143" i="1" a="1"/>
  <c r="Q2143" i="1"/>
  <c r="M2145" i="1" a="1"/>
  <c r="M2145" i="1"/>
  <c r="H2147" i="1" a="1"/>
  <c r="H2147" i="1"/>
  <c r="F2147" i="1" a="1"/>
  <c r="F2147" i="1"/>
  <c r="Q2146" i="1" a="1"/>
  <c r="Q2146" i="1" s="1"/>
  <c r="O2145" i="1" a="1"/>
  <c r="O2145" i="1"/>
  <c r="O2142" i="1" a="1"/>
  <c r="O2142" i="1" s="1"/>
  <c r="K2145" i="1" a="1"/>
  <c r="K2145" i="1" s="1"/>
  <c r="I2145" i="1" a="1"/>
  <c r="I2145" i="1" s="1"/>
  <c r="H2144" i="1" a="1"/>
  <c r="H2144" i="1" s="1"/>
  <c r="H2145" i="1" a="1"/>
  <c r="H2145" i="1" s="1"/>
  <c r="O2144" i="1" a="1"/>
  <c r="O2144" i="1" s="1"/>
  <c r="G2145" i="1" a="1"/>
  <c r="G2145" i="1" s="1"/>
  <c r="L2144" i="1" a="1"/>
  <c r="L2144" i="1" s="1"/>
  <c r="N2142" i="1" a="1"/>
  <c r="N2142" i="1" s="1"/>
  <c r="M2142" i="1" a="1"/>
  <c r="M2142" i="1" s="1"/>
  <c r="L2146" i="1" a="1"/>
  <c r="L2146" i="1" s="1"/>
  <c r="P2146" i="1" a="1"/>
  <c r="P2146" i="1" s="1"/>
  <c r="N2146" i="1" a="1"/>
  <c r="N2146" i="1"/>
  <c r="Q2145" i="1" a="1"/>
  <c r="Q2145" i="1" s="1"/>
  <c r="M2146" i="1" a="1"/>
  <c r="M2146" i="1" s="1"/>
  <c r="K2146" i="1" a="1"/>
  <c r="K2146" i="1" s="1"/>
  <c r="J2146" i="1" a="1"/>
  <c r="J2146" i="1"/>
  <c r="P2143" i="1" a="1"/>
  <c r="P2143" i="1"/>
  <c r="F2145" i="1" a="1"/>
  <c r="F2145" i="1" s="1"/>
  <c r="N2143" i="1" a="1"/>
  <c r="N2143" i="1" s="1"/>
  <c r="J2143" i="1" a="1"/>
  <c r="J2143" i="1" s="1"/>
  <c r="F2146" i="1" a="1"/>
  <c r="F2146" i="1"/>
  <c r="Q2144" i="1" a="1"/>
  <c r="Q2144" i="1" s="1"/>
  <c r="P2145" i="1" a="1"/>
  <c r="P2145" i="1"/>
  <c r="L2145" i="1" a="1"/>
  <c r="L2145" i="1"/>
  <c r="G2144" i="1" a="1"/>
  <c r="G2144" i="1"/>
  <c r="O2143" i="1" a="1"/>
  <c r="O2143" i="1"/>
  <c r="H2143" i="1" a="1"/>
  <c r="H2143" i="1"/>
  <c r="H2142" i="1" a="1"/>
  <c r="H2142" i="1"/>
  <c r="J2145" i="1" a="1"/>
  <c r="J2145" i="1" s="1"/>
  <c r="M2143" i="1" a="1"/>
  <c r="M2143" i="1"/>
  <c r="F2144" i="1" a="1"/>
  <c r="F2144" i="1" s="1"/>
  <c r="K2143" i="1" a="1"/>
  <c r="K2143" i="1" s="1"/>
  <c r="F2143" i="1" a="1"/>
  <c r="F2143" i="1"/>
  <c r="J2144" i="1" a="1"/>
  <c r="J2144" i="1"/>
  <c r="P2142" i="1" a="1"/>
  <c r="P2142" i="1"/>
  <c r="O2146" i="1" a="1"/>
  <c r="O2146" i="1" s="1"/>
  <c r="I2146" i="1" a="1"/>
  <c r="I2146" i="1" s="1"/>
  <c r="H2146" i="1" a="1"/>
  <c r="H2146" i="1" s="1"/>
  <c r="P2144" i="1" a="1"/>
  <c r="P2144" i="1" s="1"/>
  <c r="L2142" i="1" a="1"/>
  <c r="L2142" i="1" s="1"/>
  <c r="K2142" i="1" a="1"/>
  <c r="K2142" i="1"/>
  <c r="G2143" i="1" a="1"/>
  <c r="G2143" i="1" s="1"/>
  <c r="L2143" i="1" a="1"/>
  <c r="L2143" i="1"/>
  <c r="G2146" i="1" a="1"/>
  <c r="G2146" i="1"/>
  <c r="I2144" i="1" a="1"/>
  <c r="I2144" i="1"/>
  <c r="I2143" i="1" a="1"/>
  <c r="I2143" i="1" s="1"/>
  <c r="Q2142" i="1" a="1"/>
  <c r="Q2142" i="1"/>
  <c r="N2141" i="1" a="1"/>
  <c r="N2141" i="1" s="1"/>
  <c r="N2140" i="1" a="1"/>
  <c r="N2140" i="1" s="1"/>
  <c r="I2141" i="1" a="1"/>
  <c r="I2141" i="1" s="1"/>
  <c r="F2141" i="1" a="1"/>
  <c r="F2141" i="1" s="1"/>
  <c r="Q2139" i="1" a="1"/>
  <c r="Q2139" i="1"/>
  <c r="F2137" i="1" a="1"/>
  <c r="F2137" i="1"/>
  <c r="L2140" i="1" a="1"/>
  <c r="L2140" i="1"/>
  <c r="J2140" i="1" a="1"/>
  <c r="J2140" i="1"/>
  <c r="P2139" i="1" a="1"/>
  <c r="P2139" i="1" s="1"/>
  <c r="M2138" i="1" a="1"/>
  <c r="M2138" i="1" s="1"/>
  <c r="H2138" i="1" a="1"/>
  <c r="H2138" i="1" s="1"/>
  <c r="H2137" i="1" a="1"/>
  <c r="H2137" i="1" s="1"/>
  <c r="M2137" i="1" a="1"/>
  <c r="M2137" i="1" s="1"/>
  <c r="H2140" i="1" a="1"/>
  <c r="H2140" i="1" s="1"/>
  <c r="P2138" i="1" a="1"/>
  <c r="P2138" i="1"/>
  <c r="N2138" i="1" a="1"/>
  <c r="N2138" i="1"/>
  <c r="Q2137" i="1" a="1"/>
  <c r="Q2137" i="1"/>
  <c r="J2138" i="1" a="1"/>
  <c r="J2138" i="1"/>
  <c r="L2141" i="1" a="1"/>
  <c r="L2141" i="1" s="1"/>
  <c r="K2141" i="1" a="1"/>
  <c r="K2141" i="1" s="1"/>
  <c r="J2141" i="1" a="1"/>
  <c r="J2141" i="1" s="1"/>
  <c r="H2141" i="1" a="1"/>
  <c r="H2141" i="1" s="1"/>
  <c r="G2141" i="1" a="1"/>
  <c r="G2141" i="1" s="1"/>
  <c r="P2140" i="1" a="1"/>
  <c r="P2140" i="1" s="1"/>
  <c r="O2140" i="1" a="1"/>
  <c r="O2140" i="1"/>
  <c r="M2140" i="1" a="1"/>
  <c r="M2140" i="1" s="1"/>
  <c r="F2139" i="1" a="1"/>
  <c r="F2139" i="1" s="1"/>
  <c r="N2137" i="1" a="1"/>
  <c r="N2137" i="1"/>
  <c r="G2138" i="1" a="1"/>
  <c r="G2138" i="1" s="1"/>
  <c r="L2137" i="1" a="1"/>
  <c r="L2137" i="1" s="1"/>
  <c r="O2138" i="1" a="1"/>
  <c r="O2138" i="1" s="1"/>
  <c r="F2138" i="1" a="1"/>
  <c r="F2138" i="1" s="1"/>
  <c r="F2140" i="1" a="1"/>
  <c r="F2140" i="1" s="1"/>
  <c r="O2139" i="1" a="1"/>
  <c r="O2139" i="1"/>
  <c r="J2139" i="1" a="1"/>
  <c r="J2139" i="1"/>
  <c r="I2139" i="1" a="1"/>
  <c r="I2139" i="1"/>
  <c r="K2138" i="1" a="1"/>
  <c r="K2138" i="1"/>
  <c r="I2138" i="1" a="1"/>
  <c r="I2138" i="1" s="1"/>
  <c r="K2137" i="1" a="1"/>
  <c r="K2137" i="1" s="1"/>
  <c r="G2137" i="1" a="1"/>
  <c r="G2137" i="1" s="1"/>
  <c r="P2137" i="1" a="1"/>
  <c r="P2137" i="1" s="1"/>
  <c r="Q2136" i="1" a="1"/>
  <c r="Q2136" i="1" s="1"/>
  <c r="I2137" i="1" a="1"/>
  <c r="I2137" i="1"/>
  <c r="J2137" i="1" a="1"/>
  <c r="J2137" i="1"/>
  <c r="G2140" i="1" a="1"/>
  <c r="G2140" i="1"/>
  <c r="P2136" i="1" a="1"/>
  <c r="P2136" i="1"/>
  <c r="M2139" i="1" a="1"/>
  <c r="M2139" i="1"/>
  <c r="K2140" i="1" a="1"/>
  <c r="K2140" i="1" s="1"/>
  <c r="K2139" i="1" a="1"/>
  <c r="K2139" i="1" s="1"/>
  <c r="G2139" i="1" a="1"/>
  <c r="G2139" i="1" s="1"/>
  <c r="I2140" i="1" a="1"/>
  <c r="I2140" i="1" s="1"/>
  <c r="Q2138" i="1" a="1"/>
  <c r="Q2138" i="1"/>
  <c r="G2142" i="1" a="1"/>
  <c r="G2142" i="1"/>
  <c r="N2139" i="1" a="1"/>
  <c r="N2139" i="1"/>
  <c r="F2142" i="1" a="1"/>
  <c r="F2142" i="1" s="1"/>
  <c r="Q2140" i="1" a="1"/>
  <c r="Q2140" i="1" s="1"/>
  <c r="L2139" i="1" a="1"/>
  <c r="L2139" i="1" s="1"/>
  <c r="H2139" i="1" a="1"/>
  <c r="H2139" i="1" s="1"/>
  <c r="O2137" i="1" a="1"/>
  <c r="O2137" i="1" s="1"/>
  <c r="L2138" i="1" a="1"/>
  <c r="L2138" i="1"/>
  <c r="P2141" i="1" a="1"/>
  <c r="P2141" i="1" s="1"/>
  <c r="M2141" i="1" a="1"/>
  <c r="M2141" i="1" s="1"/>
  <c r="Q2141" i="1" a="1"/>
  <c r="Q2141" i="1"/>
  <c r="O2141" i="1" a="1"/>
  <c r="O2141" i="1"/>
  <c r="L2136" i="1" a="1"/>
  <c r="L2136" i="1"/>
  <c r="N2134" i="1" a="1"/>
  <c r="N2134" i="1"/>
  <c r="G2133" i="1" a="1"/>
  <c r="G2133" i="1"/>
  <c r="L2132" i="1" a="1"/>
  <c r="L2132" i="1" s="1"/>
  <c r="K2132" i="1" a="1"/>
  <c r="K2132" i="1" s="1"/>
  <c r="K2136" i="1" a="1"/>
  <c r="K2136" i="1" s="1"/>
  <c r="Q2133" i="1" a="1"/>
  <c r="Q2133" i="1"/>
  <c r="J2136" i="1" a="1"/>
  <c r="J2136" i="1"/>
  <c r="L2135" i="1" a="1"/>
  <c r="L2135" i="1" s="1"/>
  <c r="F2134" i="1" a="1"/>
  <c r="F2134" i="1"/>
  <c r="N2131" i="1" a="1"/>
  <c r="N2131" i="1"/>
  <c r="H2134" i="1" a="1"/>
  <c r="H2134" i="1"/>
  <c r="I2136" i="1" a="1"/>
  <c r="I2136" i="1" s="1"/>
  <c r="O2135" i="1" a="1"/>
  <c r="O2135" i="1" s="1"/>
  <c r="O2132" i="1" a="1"/>
  <c r="O2132" i="1" s="1"/>
  <c r="H2136" i="1" a="1"/>
  <c r="H2136" i="1" s="1"/>
  <c r="P2133" i="1" a="1"/>
  <c r="P2133" i="1"/>
  <c r="N2132" i="1" a="1"/>
  <c r="N2132" i="1"/>
  <c r="G2136" i="1" a="1"/>
  <c r="G2136" i="1" s="1"/>
  <c r="F2136" i="1" a="1"/>
  <c r="F2136" i="1"/>
  <c r="K2134" i="1" a="1"/>
  <c r="K2134" i="1" s="1"/>
  <c r="J2134" i="1" a="1"/>
  <c r="J2134" i="1"/>
  <c r="J2132" i="1" a="1"/>
  <c r="J2132" i="1" s="1"/>
  <c r="Q2135" i="1" a="1"/>
  <c r="Q2135" i="1" s="1"/>
  <c r="L2134" i="1" a="1"/>
  <c r="L2134" i="1"/>
  <c r="F2133" i="1" a="1"/>
  <c r="F2133" i="1" s="1"/>
  <c r="H2132" i="1" a="1"/>
  <c r="H2132" i="1"/>
  <c r="L2131" i="1" a="1"/>
  <c r="L2131" i="1"/>
  <c r="F2132" i="1" a="1"/>
  <c r="F2132" i="1"/>
  <c r="Q2131" i="1" a="1"/>
  <c r="Q2131" i="1"/>
  <c r="P2131" i="1" a="1"/>
  <c r="P2131" i="1"/>
  <c r="M2131" i="1" a="1"/>
  <c r="M2131" i="1" s="1"/>
  <c r="N2135" i="1" a="1"/>
  <c r="N2135" i="1" s="1"/>
  <c r="M2134" i="1" a="1"/>
  <c r="M2134" i="1"/>
  <c r="O2133" i="1" a="1"/>
  <c r="O2133" i="1"/>
  <c r="I2134" i="1" a="1"/>
  <c r="I2134" i="1"/>
  <c r="M2136" i="1" a="1"/>
  <c r="M2136" i="1" s="1"/>
  <c r="P2134" i="1" a="1"/>
  <c r="P2134" i="1"/>
  <c r="M2135" i="1" a="1"/>
  <c r="M2135" i="1" s="1"/>
  <c r="G2134" i="1" a="1"/>
  <c r="G2134" i="1" s="1"/>
  <c r="P2135" i="1" a="1"/>
  <c r="P2135" i="1" s="1"/>
  <c r="H2133" i="1" a="1"/>
  <c r="H2133" i="1" s="1"/>
  <c r="K2135" i="1" a="1"/>
  <c r="K2135" i="1" s="1"/>
  <c r="J2135" i="1" a="1"/>
  <c r="J2135" i="1" s="1"/>
  <c r="I2135" i="1" a="1"/>
  <c r="I2135" i="1" s="1"/>
  <c r="H2135" i="1" a="1"/>
  <c r="H2135" i="1" s="1"/>
  <c r="G2135" i="1" a="1"/>
  <c r="G2135" i="1" s="1"/>
  <c r="F2135" i="1" a="1"/>
  <c r="F2135" i="1"/>
  <c r="Q2132" i="1" a="1"/>
  <c r="Q2132" i="1"/>
  <c r="J2133" i="1" a="1"/>
  <c r="J2133" i="1"/>
  <c r="I2133" i="1" a="1"/>
  <c r="I2133" i="1" s="1"/>
  <c r="M2132" i="1" a="1"/>
  <c r="M2132" i="1"/>
  <c r="I2132" i="1" a="1"/>
  <c r="I2132" i="1"/>
  <c r="Q2134" i="1" a="1"/>
  <c r="Q2134" i="1"/>
  <c r="G2132" i="1" a="1"/>
  <c r="G2132" i="1" s="1"/>
  <c r="N2133" i="1" a="1"/>
  <c r="N2133" i="1" s="1"/>
  <c r="M2133" i="1" a="1"/>
  <c r="M2133" i="1"/>
  <c r="P2132" i="1" a="1"/>
  <c r="P2132" i="1"/>
  <c r="L2133" i="1" a="1"/>
  <c r="L2133" i="1"/>
  <c r="K2133" i="1" a="1"/>
  <c r="K2133" i="1"/>
  <c r="O2131" i="1" a="1"/>
  <c r="O2131" i="1" s="1"/>
  <c r="O2134" i="1" a="1"/>
  <c r="O2134" i="1" s="1"/>
  <c r="O2136" i="1" a="1"/>
  <c r="O2136" i="1" s="1"/>
  <c r="N2136" i="1" a="1"/>
  <c r="N2136" i="1" s="1"/>
  <c r="K2131" i="1" a="1"/>
  <c r="K2131" i="1"/>
  <c r="J2131" i="1" a="1"/>
  <c r="J2131" i="1" s="1"/>
  <c r="H2129" i="1" a="1"/>
  <c r="H2129" i="1" s="1"/>
  <c r="O2126" i="1" a="1"/>
  <c r="O2126" i="1" s="1"/>
  <c r="O2127" i="1" a="1"/>
  <c r="O2127" i="1"/>
  <c r="M2130" i="1" a="1"/>
  <c r="M2130" i="1" s="1"/>
  <c r="O2128" i="1" a="1"/>
  <c r="O2128" i="1" s="1"/>
  <c r="I2131" i="1" a="1"/>
  <c r="I2131" i="1" s="1"/>
  <c r="H2131" i="1" a="1"/>
  <c r="H2131" i="1" s="1"/>
  <c r="P2129" i="1" a="1"/>
  <c r="P2129" i="1" s="1"/>
  <c r="G2131" i="1" a="1"/>
  <c r="G2131" i="1" s="1"/>
  <c r="F2131" i="1" a="1"/>
  <c r="F2131" i="1" s="1"/>
  <c r="Q2130" i="1" a="1"/>
  <c r="Q2130" i="1" s="1"/>
  <c r="P2130" i="1" a="1"/>
  <c r="P2130" i="1" s="1"/>
  <c r="M2126" i="1" a="1"/>
  <c r="M2126" i="1" s="1"/>
  <c r="L2130" i="1" a="1"/>
  <c r="L2130" i="1" s="1"/>
  <c r="N2128" i="1" a="1"/>
  <c r="N2128" i="1"/>
  <c r="L2126" i="1" a="1"/>
  <c r="L2126" i="1" s="1"/>
  <c r="N2130" i="1" a="1"/>
  <c r="N2130" i="1" s="1"/>
  <c r="K2130" i="1" a="1"/>
  <c r="K2130" i="1" s="1"/>
  <c r="G2129" i="1" a="1"/>
  <c r="G2129" i="1" s="1"/>
  <c r="P2128" i="1" a="1"/>
  <c r="P2128" i="1"/>
  <c r="F2130" i="1" a="1"/>
  <c r="F2130" i="1"/>
  <c r="Q2129" i="1" a="1"/>
  <c r="Q2129" i="1"/>
  <c r="J2127" i="1" a="1"/>
  <c r="J2127" i="1" s="1"/>
  <c r="G2127" i="1" a="1"/>
  <c r="G2127" i="1" s="1"/>
  <c r="Q2128" i="1" a="1"/>
  <c r="Q2128" i="1" s="1"/>
  <c r="N2127" i="1" a="1"/>
  <c r="N2127" i="1" s="1"/>
  <c r="H2127" i="1" a="1"/>
  <c r="H2127" i="1" s="1"/>
  <c r="K2127" i="1" a="1"/>
  <c r="K2127" i="1" s="1"/>
  <c r="F2127" i="1" a="1"/>
  <c r="F2127" i="1"/>
  <c r="I2129" i="1" a="1"/>
  <c r="I2129" i="1" s="1"/>
  <c r="K2129" i="1" a="1"/>
  <c r="K2129" i="1"/>
  <c r="Q2126" i="1" a="1"/>
  <c r="Q2126" i="1" s="1"/>
  <c r="M2128" i="1" a="1"/>
  <c r="M2128" i="1"/>
  <c r="J2129" i="1" a="1"/>
  <c r="J2129" i="1"/>
  <c r="L2128" i="1" a="1"/>
  <c r="L2128" i="1"/>
  <c r="M2127" i="1" a="1"/>
  <c r="M2127" i="1"/>
  <c r="O2130" i="1" a="1"/>
  <c r="O2130" i="1"/>
  <c r="I2128" i="1" a="1"/>
  <c r="I2128" i="1" s="1"/>
  <c r="G2128" i="1" a="1"/>
  <c r="G2128" i="1" s="1"/>
  <c r="J2128" i="1" a="1"/>
  <c r="J2128" i="1" s="1"/>
  <c r="I2126" i="1" a="1"/>
  <c r="I2126" i="1" s="1"/>
  <c r="J2126" i="1" a="1"/>
  <c r="J2126" i="1" s="1"/>
  <c r="J2130" i="1" a="1"/>
  <c r="J2130" i="1"/>
  <c r="I2130" i="1" a="1"/>
  <c r="I2130" i="1" s="1"/>
  <c r="H2130" i="1" a="1"/>
  <c r="H2130" i="1" s="1"/>
  <c r="G2130" i="1" a="1"/>
  <c r="G2130" i="1" s="1"/>
  <c r="L2129" i="1" a="1"/>
  <c r="L2129" i="1"/>
  <c r="O2129" i="1" a="1"/>
  <c r="O2129" i="1"/>
  <c r="N2129" i="1" a="1"/>
  <c r="N2129" i="1"/>
  <c r="H2126" i="1" a="1"/>
  <c r="H2126" i="1"/>
  <c r="K2126" i="1" a="1"/>
  <c r="K2126" i="1"/>
  <c r="M2129" i="1" a="1"/>
  <c r="M2129" i="1" s="1"/>
  <c r="F2129" i="1" a="1"/>
  <c r="F2129" i="1" s="1"/>
  <c r="P2127" i="1" a="1"/>
  <c r="P2127" i="1" s="1"/>
  <c r="H2128" i="1" a="1"/>
  <c r="H2128" i="1" s="1"/>
  <c r="N2126" i="1" a="1"/>
  <c r="N2126" i="1" s="1"/>
  <c r="F2128" i="1" a="1"/>
  <c r="F2128" i="1"/>
  <c r="Q2127" i="1" a="1"/>
  <c r="Q2127" i="1"/>
  <c r="P2126" i="1" a="1"/>
  <c r="P2126" i="1"/>
  <c r="L2127" i="1" a="1"/>
  <c r="L2127" i="1" s="1"/>
  <c r="K2128" i="1" a="1"/>
  <c r="K2128" i="1"/>
  <c r="I2127" i="1" a="1"/>
  <c r="I2127" i="1"/>
  <c r="I2123" i="1" a="1"/>
  <c r="I2123" i="1"/>
  <c r="K2123" i="1" a="1"/>
  <c r="K2123" i="1"/>
  <c r="J2123" i="1" a="1"/>
  <c r="J2123" i="1"/>
  <c r="G2123" i="1" a="1"/>
  <c r="G2123" i="1" s="1"/>
  <c r="G2122" i="1" a="1"/>
  <c r="G2122" i="1" s="1"/>
  <c r="O2121" i="1" a="1"/>
  <c r="O2121" i="1" s="1"/>
  <c r="M2121" i="1" a="1"/>
  <c r="M2121" i="1" s="1"/>
  <c r="I2121" i="1" a="1"/>
  <c r="I2121" i="1" s="1"/>
  <c r="M2122" i="1" a="1"/>
  <c r="M2122" i="1"/>
  <c r="H2121" i="1" a="1"/>
  <c r="H2121" i="1" s="1"/>
  <c r="F2122" i="1" a="1"/>
  <c r="F2122" i="1" s="1"/>
  <c r="F2123" i="1" a="1"/>
  <c r="F2123" i="1" s="1"/>
  <c r="N2123" i="1" a="1"/>
  <c r="N2123" i="1"/>
  <c r="H2123" i="1" a="1"/>
  <c r="H2123" i="1"/>
  <c r="Q2122" i="1" a="1"/>
  <c r="Q2122" i="1"/>
  <c r="H2125" i="1" a="1"/>
  <c r="H2125" i="1" s="1"/>
  <c r="P2120" i="1" a="1"/>
  <c r="P2120" i="1"/>
  <c r="G2126" i="1" a="1"/>
  <c r="G2126" i="1" s="1"/>
  <c r="K2124" i="1" a="1"/>
  <c r="K2124" i="1" s="1"/>
  <c r="Q2123" i="1" a="1"/>
  <c r="Q2123" i="1" s="1"/>
  <c r="M2123" i="1" a="1"/>
  <c r="M2123" i="1" s="1"/>
  <c r="F2126" i="1" a="1"/>
  <c r="F2126" i="1" s="1"/>
  <c r="Q2125" i="1" a="1"/>
  <c r="Q2125" i="1"/>
  <c r="P2125" i="1" a="1"/>
  <c r="P2125" i="1"/>
  <c r="O2125" i="1" a="1"/>
  <c r="O2125" i="1" s="1"/>
  <c r="N2125" i="1" a="1"/>
  <c r="N2125" i="1" s="1"/>
  <c r="M2125" i="1" a="1"/>
  <c r="M2125" i="1"/>
  <c r="Q2121" i="1" a="1"/>
  <c r="Q2121" i="1"/>
  <c r="P2122" i="1" a="1"/>
  <c r="P2122" i="1"/>
  <c r="H2122" i="1" a="1"/>
  <c r="H2122" i="1"/>
  <c r="J2122" i="1" a="1"/>
  <c r="J2122" i="1"/>
  <c r="L2125" i="1" a="1"/>
  <c r="L2125" i="1" s="1"/>
  <c r="F2125" i="1" a="1"/>
  <c r="F2125" i="1" s="1"/>
  <c r="K2121" i="1" a="1"/>
  <c r="K2121" i="1" s="1"/>
  <c r="F2121" i="1" a="1"/>
  <c r="F2121" i="1" s="1"/>
  <c r="P2121" i="1" a="1"/>
  <c r="P2121" i="1" s="1"/>
  <c r="L2121" i="1" a="1"/>
  <c r="L2121" i="1" s="1"/>
  <c r="K2125" i="1" a="1"/>
  <c r="K2125" i="1" s="1"/>
  <c r="J2121" i="1" a="1"/>
  <c r="J2121" i="1" s="1"/>
  <c r="J2125" i="1" a="1"/>
  <c r="J2125" i="1" s="1"/>
  <c r="I2125" i="1" a="1"/>
  <c r="I2125" i="1" s="1"/>
  <c r="G2125" i="1" a="1"/>
  <c r="G2125" i="1"/>
  <c r="N2122" i="1" a="1"/>
  <c r="N2122" i="1"/>
  <c r="L2122" i="1" a="1"/>
  <c r="L2122" i="1"/>
  <c r="G2121" i="1" a="1"/>
  <c r="G2121" i="1"/>
  <c r="O2123" i="1" a="1"/>
  <c r="O2123" i="1" s="1"/>
  <c r="O2122" i="1" a="1"/>
  <c r="O2122" i="1" s="1"/>
  <c r="Q2120" i="1" a="1"/>
  <c r="Q2120" i="1" s="1"/>
  <c r="N2124" i="1" a="1"/>
  <c r="N2124" i="1" s="1"/>
  <c r="N2121" i="1" a="1"/>
  <c r="N2121" i="1" s="1"/>
  <c r="Q2124" i="1" a="1"/>
  <c r="Q2124" i="1"/>
  <c r="P2124" i="1" a="1"/>
  <c r="P2124" i="1"/>
  <c r="K2122" i="1" a="1"/>
  <c r="K2122" i="1" s="1"/>
  <c r="J2124" i="1" a="1"/>
  <c r="J2124" i="1" s="1"/>
  <c r="I2122" i="1" a="1"/>
  <c r="I2122" i="1"/>
  <c r="G2124" i="1" a="1"/>
  <c r="G2124" i="1"/>
  <c r="L2123" i="1" a="1"/>
  <c r="L2123" i="1"/>
  <c r="O2124" i="1" a="1"/>
  <c r="O2124" i="1" s="1"/>
  <c r="M2124" i="1" a="1"/>
  <c r="M2124" i="1"/>
  <c r="H2124" i="1" a="1"/>
  <c r="H2124" i="1" s="1"/>
  <c r="L2124" i="1" a="1"/>
  <c r="L2124" i="1" s="1"/>
  <c r="I2124" i="1" a="1"/>
  <c r="I2124" i="1" s="1"/>
  <c r="P2123" i="1" a="1"/>
  <c r="P2123" i="1" s="1"/>
  <c r="F2124" i="1" a="1"/>
  <c r="F2124" i="1" s="1"/>
  <c r="P2116" i="1" a="1"/>
  <c r="P2116" i="1" s="1"/>
  <c r="M2116" i="1" a="1"/>
  <c r="M2116" i="1" s="1"/>
  <c r="M2118" i="1" a="1"/>
  <c r="M2118" i="1"/>
  <c r="G2117" i="1" a="1"/>
  <c r="G2117" i="1" s="1"/>
  <c r="F2117" i="1" a="1"/>
  <c r="F2117" i="1" s="1"/>
  <c r="K2118" i="1" a="1"/>
  <c r="K2118" i="1"/>
  <c r="G2119" i="1" a="1"/>
  <c r="G2119" i="1"/>
  <c r="F2116" i="1" a="1"/>
  <c r="F2116" i="1"/>
  <c r="J2120" i="1" a="1"/>
  <c r="J2120" i="1"/>
  <c r="H2120" i="1" a="1"/>
  <c r="H2120" i="1" s="1"/>
  <c r="Q2117" i="1" a="1"/>
  <c r="Q2117" i="1" s="1"/>
  <c r="M2115" i="1" a="1"/>
  <c r="M2115" i="1" s="1"/>
  <c r="O2116" i="1" a="1"/>
  <c r="O2116" i="1" s="1"/>
  <c r="P2115" i="1" a="1"/>
  <c r="P2115" i="1" s="1"/>
  <c r="K2116" i="1" a="1"/>
  <c r="K2116" i="1" s="1"/>
  <c r="O2120" i="1" a="1"/>
  <c r="O2120" i="1" s="1"/>
  <c r="N2120" i="1" a="1"/>
  <c r="N2120" i="1" s="1"/>
  <c r="M2120" i="1" a="1"/>
  <c r="M2120" i="1" s="1"/>
  <c r="L2120" i="1" a="1"/>
  <c r="L2120" i="1"/>
  <c r="N2116" i="1" a="1"/>
  <c r="N2116" i="1"/>
  <c r="L2115" i="1" a="1"/>
  <c r="L2115" i="1"/>
  <c r="K2120" i="1" a="1"/>
  <c r="K2120" i="1" s="1"/>
  <c r="L2118" i="1" a="1"/>
  <c r="L2118" i="1" s="1"/>
  <c r="I2120" i="1" a="1"/>
  <c r="I2120" i="1" s="1"/>
  <c r="G2120" i="1" a="1"/>
  <c r="G2120" i="1" s="1"/>
  <c r="O2119" i="1" a="1"/>
  <c r="O2119" i="1" s="1"/>
  <c r="I2119" i="1" a="1"/>
  <c r="I2119" i="1" s="1"/>
  <c r="K2117" i="1" a="1"/>
  <c r="K2117" i="1" s="1"/>
  <c r="K2119" i="1" a="1"/>
  <c r="K2119" i="1" s="1"/>
  <c r="I2117" i="1" a="1"/>
  <c r="I2117" i="1" s="1"/>
  <c r="I2116" i="1" a="1"/>
  <c r="I2116" i="1"/>
  <c r="L2119" i="1" a="1"/>
  <c r="L2119" i="1" s="1"/>
  <c r="F2118" i="1" a="1"/>
  <c r="F2118" i="1"/>
  <c r="Q2115" i="1" a="1"/>
  <c r="Q2115" i="1"/>
  <c r="F2120" i="1" a="1"/>
  <c r="F2120" i="1"/>
  <c r="Q2119" i="1" a="1"/>
  <c r="Q2119" i="1"/>
  <c r="L2116" i="1" a="1"/>
  <c r="L2116" i="1"/>
  <c r="N2119" i="1" a="1"/>
  <c r="N2119" i="1" s="1"/>
  <c r="N2115" i="1" a="1"/>
  <c r="N2115" i="1" s="1"/>
  <c r="P2119" i="1" a="1"/>
  <c r="P2119" i="1" s="1"/>
  <c r="F2119" i="1" a="1"/>
  <c r="F2119" i="1" s="1"/>
  <c r="I2118" i="1" a="1"/>
  <c r="I2118" i="1" s="1"/>
  <c r="H2118" i="1" a="1"/>
  <c r="H2118" i="1" s="1"/>
  <c r="N2117" i="1" a="1"/>
  <c r="N2117" i="1" s="1"/>
  <c r="P2117" i="1" a="1"/>
  <c r="P2117" i="1" s="1"/>
  <c r="O2118" i="1" a="1"/>
  <c r="O2118" i="1" s="1"/>
  <c r="H2116" i="1" a="1"/>
  <c r="H2116" i="1"/>
  <c r="O2115" i="1" a="1"/>
  <c r="O2115" i="1"/>
  <c r="Q2116" i="1" a="1"/>
  <c r="Q2116" i="1"/>
  <c r="L2117" i="1" a="1"/>
  <c r="L2117" i="1"/>
  <c r="J2118" i="1" a="1"/>
  <c r="J2118" i="1"/>
  <c r="G2118" i="1" a="1"/>
  <c r="G2118" i="1" s="1"/>
  <c r="H2117" i="1" a="1"/>
  <c r="H2117" i="1" s="1"/>
  <c r="J2119" i="1" a="1"/>
  <c r="J2119" i="1" s="1"/>
  <c r="H2119" i="1" a="1"/>
  <c r="H2119" i="1" s="1"/>
  <c r="Q2118" i="1" a="1"/>
  <c r="Q2118" i="1" s="1"/>
  <c r="G2116" i="1" a="1"/>
  <c r="G2116" i="1"/>
  <c r="P2118" i="1" a="1"/>
  <c r="P2118" i="1"/>
  <c r="M2117" i="1" a="1"/>
  <c r="M2117" i="1"/>
  <c r="M2119" i="1" a="1"/>
  <c r="M2119" i="1" s="1"/>
  <c r="N2118" i="1" a="1"/>
  <c r="N2118" i="1"/>
  <c r="J2116" i="1" a="1"/>
  <c r="J2116" i="1"/>
  <c r="O2117" i="1" a="1"/>
  <c r="O2117" i="1" s="1"/>
  <c r="J2117" i="1" a="1"/>
  <c r="J2117" i="1" s="1"/>
  <c r="K2115" i="1" a="1"/>
  <c r="K2115" i="1" s="1"/>
  <c r="J2115" i="1" a="1"/>
  <c r="J2115" i="1" s="1"/>
  <c r="I2115" i="1" a="1"/>
  <c r="I2115" i="1"/>
  <c r="G2115" i="1" a="1"/>
  <c r="G2115" i="1"/>
  <c r="H2115" i="1" a="1"/>
  <c r="H2115" i="1"/>
  <c r="F2115" i="1" a="1"/>
  <c r="F2115" i="1"/>
  <c r="Q2021" i="1" a="1"/>
  <c r="Q2021" i="1"/>
  <c r="F2021" i="1" a="1"/>
  <c r="F2021" i="1"/>
  <c r="K2021" i="1" a="1"/>
  <c r="K2021" i="1"/>
  <c r="H2021" i="1" a="1"/>
  <c r="H2021" i="1" s="1"/>
  <c r="M2021" i="1" a="1"/>
  <c r="M2021" i="1"/>
  <c r="L2021" i="1" a="1"/>
  <c r="L2021" i="1" s="1"/>
  <c r="P2021" i="1" a="1"/>
  <c r="P2021" i="1" s="1"/>
  <c r="J2021" i="1" a="1"/>
  <c r="J2021" i="1"/>
  <c r="O2021" i="1" a="1"/>
  <c r="O2021" i="1"/>
  <c r="I2021" i="1" a="1"/>
  <c r="I2021" i="1" s="1"/>
  <c r="Q2020" i="1" a="1"/>
  <c r="Q2020" i="1" s="1"/>
  <c r="G2021" i="1" a="1"/>
  <c r="G2021" i="1" s="1"/>
  <c r="N2021" i="1" a="1"/>
  <c r="N2021" i="1" s="1"/>
  <c r="Q2016" i="1" a="1"/>
  <c r="Q2016" i="1" s="1"/>
  <c r="Q2017" i="1" s="1" a="1"/>
  <c r="Q2017" i="1" s="1"/>
  <c r="J2016" i="1" a="1"/>
  <c r="J2016" i="1"/>
  <c r="G2020" i="1" a="1"/>
  <c r="G2020" i="1"/>
  <c r="O2019" i="1" a="1"/>
  <c r="O2019" i="1"/>
  <c r="K2016" i="1" a="1"/>
  <c r="K2016" i="1"/>
  <c r="K2017" i="1" s="1" a="1"/>
  <c r="L2020" i="1" a="1"/>
  <c r="L2020" i="1" s="1"/>
  <c r="P2018" i="1" a="1"/>
  <c r="P2018" i="1" s="1"/>
  <c r="P2019" i="1" s="1" a="1"/>
  <c r="P2019" i="1" s="1"/>
  <c r="H2016" i="1" a="1"/>
  <c r="H2016" i="1" s="1"/>
  <c r="H2017" i="1" s="1" a="1"/>
  <c r="H2017" i="1" s="1"/>
  <c r="N2015" i="1" a="1"/>
  <c r="N2015" i="1"/>
  <c r="H2018" i="1" a="1"/>
  <c r="H2018" i="1"/>
  <c r="N2016" i="1" a="1"/>
  <c r="N2016" i="1"/>
  <c r="K2017" i="1"/>
  <c r="O2015" i="1" a="1"/>
  <c r="O2015" i="1"/>
  <c r="K2020" i="1" a="1"/>
  <c r="K2020" i="1" s="1"/>
  <c r="J2020" i="1" a="1"/>
  <c r="J2020" i="1"/>
  <c r="P2016" i="1" a="1"/>
  <c r="P2016" i="1"/>
  <c r="P2017" i="1" s="1" a="1"/>
  <c r="P2017" i="1" s="1"/>
  <c r="Q2019" i="1" a="1"/>
  <c r="Q2019" i="1" s="1"/>
  <c r="M2018" i="1" a="1"/>
  <c r="M2018" i="1"/>
  <c r="M2019" i="1" s="1" a="1"/>
  <c r="M2019" i="1" s="1"/>
  <c r="K2018" i="1" a="1"/>
  <c r="K2018" i="1" s="1"/>
  <c r="K2019" i="1" s="1" a="1"/>
  <c r="K2019" i="1" s="1"/>
  <c r="J2018" i="1" a="1"/>
  <c r="J2018" i="1" s="1"/>
  <c r="J2019" i="1" s="1" a="1"/>
  <c r="O2016" i="1" a="1"/>
  <c r="O2016" i="1" s="1"/>
  <c r="O2017" i="1" s="1" a="1"/>
  <c r="O2017" i="1" s="1"/>
  <c r="M2015" i="1" a="1"/>
  <c r="M2015" i="1" s="1"/>
  <c r="I2016" i="1" a="1"/>
  <c r="I2016" i="1" s="1"/>
  <c r="G2018" i="1" a="1"/>
  <c r="G2018" i="1" s="1"/>
  <c r="G2019" i="1" s="1" a="1"/>
  <c r="G2019" i="1" s="1"/>
  <c r="I2020" i="1" a="1"/>
  <c r="I2020" i="1" s="1"/>
  <c r="Q2015" i="1" a="1"/>
  <c r="Q2015" i="1" s="1"/>
  <c r="H2019" i="1" a="1"/>
  <c r="H2019" i="1" s="1"/>
  <c r="H2020" i="1" a="1"/>
  <c r="H2020" i="1" s="1"/>
  <c r="G2016" i="1" a="1"/>
  <c r="G2016" i="1"/>
  <c r="G2017" i="1" s="1" a="1"/>
  <c r="G2017" i="1" s="1"/>
  <c r="F2020" i="1" a="1"/>
  <c r="F2020" i="1"/>
  <c r="J2019" i="1"/>
  <c r="Q2018" i="1" a="1"/>
  <c r="Q2018" i="1"/>
  <c r="O2018" i="1" a="1"/>
  <c r="O2018" i="1"/>
  <c r="M2016" i="1" a="1"/>
  <c r="M2016" i="1"/>
  <c r="M2017" i="1" s="1" a="1"/>
  <c r="M2017" i="1" s="1"/>
  <c r="F2018" i="1" a="1"/>
  <c r="F2018" i="1"/>
  <c r="F2019" i="1" s="1" a="1"/>
  <c r="F2019" i="1" s="1"/>
  <c r="N2018" i="1" a="1"/>
  <c r="N2018" i="1" s="1"/>
  <c r="N2019" i="1" s="1" a="1"/>
  <c r="N2019" i="1" s="1"/>
  <c r="L2016" i="1" a="1"/>
  <c r="L2016" i="1" s="1"/>
  <c r="L2017" i="1" s="1" a="1"/>
  <c r="L2017" i="1" s="1"/>
  <c r="J2017" i="1" a="1"/>
  <c r="J2017" i="1" s="1"/>
  <c r="F2017" i="1" a="1"/>
  <c r="F2017" i="1" s="1"/>
  <c r="P2015" i="1" a="1"/>
  <c r="P2015" i="1"/>
  <c r="F2016" i="1" a="1"/>
  <c r="F2016" i="1"/>
  <c r="L2018" i="1" a="1"/>
  <c r="L2018" i="1" s="1"/>
  <c r="L2019" i="1" s="1" a="1"/>
  <c r="L2019" i="1" s="1"/>
  <c r="P2020" i="1" a="1"/>
  <c r="P2020" i="1" s="1"/>
  <c r="O2020" i="1" a="1"/>
  <c r="O2020" i="1" s="1"/>
  <c r="N2020" i="1" a="1"/>
  <c r="N2020" i="1" s="1"/>
  <c r="I2018" i="1" a="1"/>
  <c r="I2018" i="1" s="1"/>
  <c r="I2019" i="1" s="1" a="1"/>
  <c r="I2019" i="1" s="1"/>
  <c r="N2017" i="1" a="1"/>
  <c r="N2017" i="1" s="1"/>
  <c r="I2017" i="1" a="1"/>
  <c r="I2017" i="1" s="1"/>
  <c r="M2020" i="1" a="1"/>
  <c r="M2020" i="1" s="1"/>
  <c r="G2011" i="1" a="1"/>
  <c r="G2011" i="1"/>
  <c r="I2015" i="1" a="1"/>
  <c r="I2015" i="1"/>
  <c r="O2014" i="1" a="1"/>
  <c r="O2014" i="1" s="1"/>
  <c r="L2015" i="1" a="1"/>
  <c r="L2015" i="1"/>
  <c r="G2015" i="1" a="1"/>
  <c r="G2015" i="1"/>
  <c r="O2013" i="1" a="1"/>
  <c r="O2013" i="1" s="1"/>
  <c r="F2011" i="1" a="1"/>
  <c r="F2011" i="1"/>
  <c r="J2015" i="1" a="1"/>
  <c r="J2015" i="1"/>
  <c r="P2013" i="1" a="1"/>
  <c r="P2013" i="1"/>
  <c r="N2013" i="1" a="1"/>
  <c r="N2013" i="1"/>
  <c r="F2013" i="1" a="1"/>
  <c r="F2013" i="1"/>
  <c r="F2014" i="1" s="1" a="1"/>
  <c r="F2014" i="1" s="1"/>
  <c r="N2011" i="1" a="1"/>
  <c r="N2011" i="1" s="1"/>
  <c r="O2010" i="1" a="1"/>
  <c r="O2010" i="1"/>
  <c r="K2015" i="1" a="1"/>
  <c r="K2015" i="1" s="1"/>
  <c r="H2015" i="1" a="1"/>
  <c r="H2015" i="1" s="1"/>
  <c r="F2015" i="1" a="1"/>
  <c r="F2015" i="1" s="1"/>
  <c r="N2014" i="1" a="1"/>
  <c r="N2014" i="1"/>
  <c r="M2013" i="1" a="1"/>
  <c r="M2013" i="1"/>
  <c r="M2014" i="1" s="1" a="1"/>
  <c r="M2014" i="1" s="1"/>
  <c r="Q2011" i="1" a="1"/>
  <c r="Q2011" i="1" s="1"/>
  <c r="J2013" i="1" a="1"/>
  <c r="J2013" i="1" s="1"/>
  <c r="J2014" i="1" s="1" a="1"/>
  <c r="J2014" i="1" s="1"/>
  <c r="I2013" i="1" a="1"/>
  <c r="I2013" i="1" s="1"/>
  <c r="I2014" i="1" s="1" a="1"/>
  <c r="I2014" i="1" s="1"/>
  <c r="G2013" i="1" a="1"/>
  <c r="G2013" i="1" s="1"/>
  <c r="G2014" i="1" s="1" a="1"/>
  <c r="G2014" i="1" s="1"/>
  <c r="P2011" i="1" a="1"/>
  <c r="P2011" i="1" s="1"/>
  <c r="M2011" i="1" a="1"/>
  <c r="M2011" i="1" s="1"/>
  <c r="J2011" i="1" a="1"/>
  <c r="J2011" i="1" s="1"/>
  <c r="N2010" i="1" a="1"/>
  <c r="N2010" i="1"/>
  <c r="Q2014" i="1" a="1"/>
  <c r="Q2014" i="1" s="1"/>
  <c r="J2010" i="1" a="1"/>
  <c r="J2010" i="1"/>
  <c r="H2010" i="1" a="1"/>
  <c r="H2010" i="1" s="1"/>
  <c r="P2014" i="1" a="1"/>
  <c r="P2014" i="1"/>
  <c r="L2013" i="1" a="1"/>
  <c r="L2013" i="1" s="1"/>
  <c r="G2010" i="1" a="1"/>
  <c r="G2010" i="1"/>
  <c r="L2010" i="1" a="1"/>
  <c r="L2010" i="1"/>
  <c r="K2011" i="1" a="1"/>
  <c r="K2011" i="1"/>
  <c r="H2011" i="1" a="1"/>
  <c r="H2011" i="1"/>
  <c r="L2011" i="1" a="1"/>
  <c r="L2011" i="1"/>
  <c r="I2011" i="1" a="1"/>
  <c r="I2011" i="1"/>
  <c r="M2010" i="1" a="1"/>
  <c r="M2010" i="1"/>
  <c r="L2014" i="1" a="1"/>
  <c r="L2014" i="1" s="1"/>
  <c r="K2014" i="1" a="1"/>
  <c r="K2014" i="1"/>
  <c r="H2014" i="1" a="1"/>
  <c r="H2014" i="1" s="1"/>
  <c r="P2010" i="1" a="1"/>
  <c r="P2010" i="1" s="1"/>
  <c r="K2010" i="1" a="1"/>
  <c r="K2010" i="1" s="1"/>
  <c r="F2010" i="1" a="1"/>
  <c r="F2010" i="1"/>
  <c r="I2010" i="1" a="1"/>
  <c r="I2010" i="1" s="1"/>
  <c r="O2011" i="1" a="1"/>
  <c r="O2011" i="1" s="1"/>
  <c r="Q2010" i="1" a="1"/>
  <c r="Q2010" i="1" s="1"/>
  <c r="H2013" i="1" a="1"/>
  <c r="H2013" i="1" s="1"/>
  <c r="Q2013" i="1" a="1"/>
  <c r="Q2013" i="1"/>
  <c r="K2013" i="1" a="1"/>
  <c r="K2013" i="1" s="1"/>
  <c r="I2005" i="1" a="1"/>
  <c r="I2005" i="1" s="1"/>
  <c r="N2005" i="1" a="1"/>
  <c r="N2005" i="1"/>
  <c r="M2005" i="1" a="1"/>
  <c r="M2005" i="1" s="1"/>
  <c r="K2005" i="1" a="1"/>
  <c r="K2005" i="1" s="1"/>
  <c r="F2009" i="1" a="1"/>
  <c r="F2009" i="1"/>
  <c r="J2006" i="1" a="1"/>
  <c r="J2006" i="1"/>
  <c r="J2007" i="1" s="1" a="1"/>
  <c r="J2007" i="1" s="1"/>
  <c r="G2005" i="1" a="1"/>
  <c r="G2005" i="1"/>
  <c r="O2009" i="1"/>
  <c r="Q2005" i="1" a="1"/>
  <c r="Q2005" i="1" s="1"/>
  <c r="L2006" i="1" a="1"/>
  <c r="L2006" i="1" s="1"/>
  <c r="L2007" i="1" s="1" a="1"/>
  <c r="L2007" i="1" s="1"/>
  <c r="P2005" i="1" a="1"/>
  <c r="P2005" i="1" s="1"/>
  <c r="O2004" i="1" a="1"/>
  <c r="O2004" i="1" s="1"/>
  <c r="L2008" i="1" a="1"/>
  <c r="L2008" i="1" s="1"/>
  <c r="L2009" i="1" s="1" a="1"/>
  <c r="L2009" i="1" s="1"/>
  <c r="Q2008" i="1" a="1"/>
  <c r="Q2008" i="1" s="1"/>
  <c r="Q2009" i="1" s="1" a="1"/>
  <c r="Q2009" i="1" s="1"/>
  <c r="P2008" i="1" a="1"/>
  <c r="P2008" i="1" s="1"/>
  <c r="P2009" i="1" s="1" a="1"/>
  <c r="P2009" i="1" s="1"/>
  <c r="O2008" i="1" a="1"/>
  <c r="O2008" i="1" s="1"/>
  <c r="O2009" i="1" s="1" a="1"/>
  <c r="N2008" i="1" a="1"/>
  <c r="N2008" i="1" s="1"/>
  <c r="N2009" i="1" s="1" a="1"/>
  <c r="N2009" i="1" s="1"/>
  <c r="G2008" i="1" a="1"/>
  <c r="G2008" i="1" s="1"/>
  <c r="G2009" i="1" s="1" a="1"/>
  <c r="G2009" i="1" s="1"/>
  <c r="N2006" i="1" a="1"/>
  <c r="N2006" i="1"/>
  <c r="N2007" i="1" s="1" a="1"/>
  <c r="N2007" i="1" s="1"/>
  <c r="G2006" i="1" a="1"/>
  <c r="G2006" i="1"/>
  <c r="H2005" i="1" a="1"/>
  <c r="H2005" i="1"/>
  <c r="J2005" i="1" a="1"/>
  <c r="J2005" i="1"/>
  <c r="M2008" i="1" a="1"/>
  <c r="M2008" i="1"/>
  <c r="M2009" i="1" s="1" a="1"/>
  <c r="M2009" i="1" s="1"/>
  <c r="J2008" i="1" a="1"/>
  <c r="J2008" i="1" s="1"/>
  <c r="J2009" i="1" s="1" a="1"/>
  <c r="J2009" i="1" s="1"/>
  <c r="I2008" i="1" a="1"/>
  <c r="I2008" i="1"/>
  <c r="I2009" i="1" s="1" a="1"/>
  <c r="I2009" i="1" s="1"/>
  <c r="F2007" i="1" a="1"/>
  <c r="F2007" i="1" s="1"/>
  <c r="P2004" i="1" a="1"/>
  <c r="P2004" i="1" s="1"/>
  <c r="Q2006" i="1" a="1"/>
  <c r="Q2006" i="1"/>
  <c r="F2008" i="1" a="1"/>
  <c r="F2008" i="1"/>
  <c r="L2005" i="1" a="1"/>
  <c r="L2005" i="1" s="1"/>
  <c r="I2006" i="1" a="1"/>
  <c r="I2006" i="1"/>
  <c r="I2007" i="1" s="1" a="1"/>
  <c r="I2007" i="1" s="1"/>
  <c r="G2007" i="1" a="1"/>
  <c r="G2007" i="1" s="1"/>
  <c r="M2006" i="1" a="1"/>
  <c r="M2006" i="1" s="1"/>
  <c r="M2007" i="1" s="1" a="1"/>
  <c r="M2007" i="1" s="1"/>
  <c r="K2006" i="1" a="1"/>
  <c r="K2006" i="1" s="1"/>
  <c r="K2007" i="1" s="1" a="1"/>
  <c r="K2007" i="1" s="1"/>
  <c r="F2006" i="1" a="1"/>
  <c r="F2006" i="1"/>
  <c r="H2006" i="1" a="1"/>
  <c r="H2006" i="1"/>
  <c r="H2007" i="1" s="1" a="1"/>
  <c r="H2007" i="1" s="1"/>
  <c r="O2005" i="1" a="1"/>
  <c r="O2005" i="1" s="1"/>
  <c r="K2008" i="1" a="1"/>
  <c r="K2008" i="1" s="1"/>
  <c r="K2009" i="1" s="1" a="1"/>
  <c r="K2009" i="1" s="1"/>
  <c r="H2008" i="1" a="1"/>
  <c r="H2008" i="1" s="1"/>
  <c r="H2009" i="1" s="1" a="1"/>
  <c r="H2009" i="1" s="1"/>
  <c r="Q2007" i="1" a="1"/>
  <c r="Q2007" i="1" s="1"/>
  <c r="P2007" i="1"/>
  <c r="F2005" i="1" a="1"/>
  <c r="F2005" i="1" s="1"/>
  <c r="P2006" i="1" a="1"/>
  <c r="P2006" i="1" s="1"/>
  <c r="P2007" i="1" s="1" a="1"/>
  <c r="O2006" i="1" a="1"/>
  <c r="O2006" i="1" s="1"/>
  <c r="O2007" i="1" s="1" a="1"/>
  <c r="O2007" i="1" s="1"/>
  <c r="O2001" i="1" a="1"/>
  <c r="O2001" i="1"/>
  <c r="H2001" i="1" a="1"/>
  <c r="H2001" i="1"/>
  <c r="P1999" i="1" a="1"/>
  <c r="P1999" i="1" s="1"/>
  <c r="K1999" i="1" a="1"/>
  <c r="K1999" i="1"/>
  <c r="N2000" i="1" a="1"/>
  <c r="N2000" i="1"/>
  <c r="J2003" i="1" a="1"/>
  <c r="J2003" i="1"/>
  <c r="J2004" i="1" s="1" a="1"/>
  <c r="J2004" i="1" s="1"/>
  <c r="L2001" i="1" a="1"/>
  <c r="L2001" i="1" s="1"/>
  <c r="H2004" i="1" a="1"/>
  <c r="H2004" i="1"/>
  <c r="G2004" i="1" a="1"/>
  <c r="G2004" i="1" s="1"/>
  <c r="P2000" i="1" a="1"/>
  <c r="P2000" i="1" s="1"/>
  <c r="G1999" i="1" a="1"/>
  <c r="G1999" i="1"/>
  <c r="H2000" i="1" a="1"/>
  <c r="H2000" i="1"/>
  <c r="N1998" i="1" a="1"/>
  <c r="N1998" i="1" s="1"/>
  <c r="P2003" i="1" a="1"/>
  <c r="P2003" i="1" s="1"/>
  <c r="F2001" i="1" a="1"/>
  <c r="F2001" i="1" s="1"/>
  <c r="O2003" i="1" a="1"/>
  <c r="O2003" i="1" s="1"/>
  <c r="H2003" i="1" a="1"/>
  <c r="H2003" i="1"/>
  <c r="G2003" i="1" a="1"/>
  <c r="G2003" i="1"/>
  <c r="Q2001" i="1" a="1"/>
  <c r="Q2001" i="1" s="1"/>
  <c r="N1999" i="1" a="1"/>
  <c r="N1999" i="1" s="1"/>
  <c r="N2001" i="1" a="1"/>
  <c r="N2001" i="1" s="1"/>
  <c r="P1998" i="1" a="1"/>
  <c r="P1998" i="1" s="1"/>
  <c r="I2000" i="1" a="1"/>
  <c r="I2000" i="1"/>
  <c r="J2001" i="1" a="1"/>
  <c r="J2001" i="1" s="1"/>
  <c r="K2000" i="1" a="1"/>
  <c r="K2000" i="1"/>
  <c r="G2001" i="1" a="1"/>
  <c r="G2001" i="1" s="1"/>
  <c r="H1999" i="1" a="1"/>
  <c r="H1999" i="1" s="1"/>
  <c r="Q1998" i="1" a="1"/>
  <c r="Q1998" i="1"/>
  <c r="O2000" i="1" a="1"/>
  <c r="O2000" i="1"/>
  <c r="F2000" i="1" a="1"/>
  <c r="F2000" i="1" s="1"/>
  <c r="M2001" i="1" a="1"/>
  <c r="M2001" i="1" s="1"/>
  <c r="L2000" i="1" a="1"/>
  <c r="L2000" i="1" s="1"/>
  <c r="I1999" i="1" a="1"/>
  <c r="I1999" i="1"/>
  <c r="P2001" i="1" a="1"/>
  <c r="P2001" i="1" s="1"/>
  <c r="Q1999" i="1" a="1"/>
  <c r="Q1999" i="1" s="1"/>
  <c r="I2001" i="1" a="1"/>
  <c r="I2001" i="1"/>
  <c r="L1999" i="1" a="1"/>
  <c r="L1999" i="1" s="1"/>
  <c r="K2001" i="1" a="1"/>
  <c r="K2001" i="1"/>
  <c r="F1999" i="1" a="1"/>
  <c r="F1999" i="1" s="1"/>
  <c r="J2000" i="1" a="1"/>
  <c r="J2000" i="1" s="1"/>
  <c r="Q2000" i="1" a="1"/>
  <c r="Q2000" i="1"/>
  <c r="M2000" i="1" a="1"/>
  <c r="M2000" i="1"/>
  <c r="O1998" i="1" a="1"/>
  <c r="O1998" i="1" s="1"/>
  <c r="G2000" i="1" a="1"/>
  <c r="G2000" i="1" s="1"/>
  <c r="O1999" i="1" a="1"/>
  <c r="O1999" i="1"/>
  <c r="M1999" i="1" a="1"/>
  <c r="M1999" i="1"/>
  <c r="M1998" i="1" a="1"/>
  <c r="M1998" i="1"/>
  <c r="N2003" i="1" a="1"/>
  <c r="N2003" i="1"/>
  <c r="N2004" i="1" s="1" a="1"/>
  <c r="N2004" i="1" s="1"/>
  <c r="M2003" i="1" a="1"/>
  <c r="M2003" i="1" s="1"/>
  <c r="M2004" i="1" s="1" a="1"/>
  <c r="M2004" i="1" s="1"/>
  <c r="L2003" i="1" a="1"/>
  <c r="L2003" i="1" s="1"/>
  <c r="L2004" i="1" s="1" a="1"/>
  <c r="L2004" i="1" s="1"/>
  <c r="J1999" i="1" a="1"/>
  <c r="J1999" i="1"/>
  <c r="K2003" i="1" a="1"/>
  <c r="K2003" i="1" s="1"/>
  <c r="K2004" i="1" s="1" a="1"/>
  <c r="K2004" i="1" s="1"/>
  <c r="F2003" i="1" a="1"/>
  <c r="F2003" i="1"/>
  <c r="F2004" i="1" s="1" a="1"/>
  <c r="F2004" i="1" s="1"/>
  <c r="Q2003" i="1" a="1"/>
  <c r="Q2003" i="1" s="1"/>
  <c r="Q2004" i="1" s="1" a="1"/>
  <c r="Q2004" i="1" s="1"/>
  <c r="I2003" i="1" a="1"/>
  <c r="I2003" i="1"/>
  <c r="I2004" i="1" s="1" a="1"/>
  <c r="I2004" i="1" s="1"/>
  <c r="F1995" i="1" a="1"/>
  <c r="F1995" i="1"/>
  <c r="K1994" i="1" a="1"/>
  <c r="K1994" i="1" s="1"/>
  <c r="P1993" i="1" a="1"/>
  <c r="P1993" i="1" s="1"/>
  <c r="N1995" i="1" a="1"/>
  <c r="N1995" i="1" s="1"/>
  <c r="I1995" i="1" a="1"/>
  <c r="I1995" i="1" s="1"/>
  <c r="P1994" i="1" a="1"/>
  <c r="P1994" i="1"/>
  <c r="Q1993" i="1" a="1"/>
  <c r="Q1993" i="1" s="1"/>
  <c r="J1993" i="1" a="1"/>
  <c r="J1993" i="1"/>
  <c r="Q1994" i="1" a="1"/>
  <c r="Q1994" i="1" s="1"/>
  <c r="J1994" i="1" a="1"/>
  <c r="J1994" i="1"/>
  <c r="H1994" i="1" a="1"/>
  <c r="H1994" i="1"/>
  <c r="I1993" i="1" a="1"/>
  <c r="I1993" i="1" s="1"/>
  <c r="M1993" i="1" a="1"/>
  <c r="M1993" i="1"/>
  <c r="L1998" i="1" a="1"/>
  <c r="L1998" i="1" s="1"/>
  <c r="K1998" i="1" a="1"/>
  <c r="K1998" i="1" s="1"/>
  <c r="J1997" i="1" a="1"/>
  <c r="J1997" i="1" s="1"/>
  <c r="J1998" i="1" a="1"/>
  <c r="J1998" i="1"/>
  <c r="I1998" i="1" a="1"/>
  <c r="I1998" i="1"/>
  <c r="H1998" i="1" a="1"/>
  <c r="H1998" i="1"/>
  <c r="G1998" i="1" a="1"/>
  <c r="G1998" i="1"/>
  <c r="F1998" i="1" a="1"/>
  <c r="F1998" i="1"/>
  <c r="N1997" i="1" a="1"/>
  <c r="N1997" i="1"/>
  <c r="K1997" i="1" a="1"/>
  <c r="K1997" i="1" s="1"/>
  <c r="H1997" i="1" a="1"/>
  <c r="H1997" i="1"/>
  <c r="G1997" i="1" a="1"/>
  <c r="G1997" i="1" s="1"/>
  <c r="F1997" i="1" a="1"/>
  <c r="F1997" i="1" s="1"/>
  <c r="Q1996" i="1" a="1"/>
  <c r="Q1996" i="1"/>
  <c r="J1996" i="1" a="1"/>
  <c r="J1996" i="1" s="1"/>
  <c r="Q1995" i="1" a="1"/>
  <c r="Q1995" i="1" s="1"/>
  <c r="J1995" i="1" a="1"/>
  <c r="J1995" i="1" s="1"/>
  <c r="G1994" i="1" a="1"/>
  <c r="G1994" i="1" s="1"/>
  <c r="K1995" i="1" a="1"/>
  <c r="K1995" i="1" s="1"/>
  <c r="O1994" i="1" a="1"/>
  <c r="O1994" i="1" s="1"/>
  <c r="M1994" i="1" a="1"/>
  <c r="M1994" i="1" s="1"/>
  <c r="K1993" i="1" a="1"/>
  <c r="K1993" i="1" s="1"/>
  <c r="O1997" i="1" a="1"/>
  <c r="O1997" i="1" s="1"/>
  <c r="L1997" i="1" a="1"/>
  <c r="L1997" i="1"/>
  <c r="H1996" i="1" a="1"/>
  <c r="H1996" i="1" s="1"/>
  <c r="L1995" i="1" a="1"/>
  <c r="L1995" i="1"/>
  <c r="M1997" i="1" a="1"/>
  <c r="M1997" i="1" s="1"/>
  <c r="I1996" i="1" a="1"/>
  <c r="I1996" i="1"/>
  <c r="H1995" i="1" a="1"/>
  <c r="H1995" i="1"/>
  <c r="F1994" i="1" a="1"/>
  <c r="F1994" i="1" s="1"/>
  <c r="M1995" i="1" a="1"/>
  <c r="M1995" i="1" s="1"/>
  <c r="O1996" i="1" a="1"/>
  <c r="O1996" i="1" s="1"/>
  <c r="N1996" i="1" a="1"/>
  <c r="N1996" i="1"/>
  <c r="O1995" i="1" a="1"/>
  <c r="O1995" i="1"/>
  <c r="L1996" i="1" a="1"/>
  <c r="L1996" i="1"/>
  <c r="N1994" i="1" a="1"/>
  <c r="N1994" i="1"/>
  <c r="L1994" i="1" a="1"/>
  <c r="L1994" i="1"/>
  <c r="O1993" i="1" a="1"/>
  <c r="O1993" i="1"/>
  <c r="N1993" i="1" a="1"/>
  <c r="N1993" i="1" s="1"/>
  <c r="L1993" i="1" a="1"/>
  <c r="L1993" i="1"/>
  <c r="Q1997" i="1" a="1"/>
  <c r="Q1997" i="1"/>
  <c r="P1997" i="1" a="1"/>
  <c r="P1997" i="1"/>
  <c r="I1997" i="1" a="1"/>
  <c r="I1997" i="1" s="1"/>
  <c r="P1996" i="1" a="1"/>
  <c r="P1996" i="1"/>
  <c r="M1996" i="1" a="1"/>
  <c r="M1996" i="1" s="1"/>
  <c r="K1996" i="1" a="1"/>
  <c r="K1996" i="1" s="1"/>
  <c r="G1995" i="1" a="1"/>
  <c r="G1995" i="1" s="1"/>
  <c r="P1995" i="1" a="1"/>
  <c r="P1995" i="1" s="1"/>
  <c r="I1994" i="1" a="1"/>
  <c r="I1994" i="1" s="1"/>
  <c r="G1996" i="1" a="1"/>
  <c r="G1996" i="1" s="1"/>
  <c r="F1996" i="1" a="1"/>
  <c r="F1996" i="1" s="1"/>
  <c r="K1991" i="1" a="1"/>
  <c r="K1991" i="1"/>
  <c r="G1990" i="1" a="1"/>
  <c r="G1990" i="1" s="1"/>
  <c r="Q1987" i="1" a="1"/>
  <c r="Q1987" i="1" s="1"/>
  <c r="J1991" i="1" a="1"/>
  <c r="J1991" i="1"/>
  <c r="H1993" i="1" a="1"/>
  <c r="H1993" i="1" s="1"/>
  <c r="H1991" i="1" a="1"/>
  <c r="H1991" i="1"/>
  <c r="P1989" i="1" a="1"/>
  <c r="P1989" i="1" s="1"/>
  <c r="L1988" i="1" a="1"/>
  <c r="L1988" i="1" s="1"/>
  <c r="G1993" i="1" a="1"/>
  <c r="G1993" i="1" s="1"/>
  <c r="F1993" i="1" a="1"/>
  <c r="F1993" i="1" s="1"/>
  <c r="J1992" i="1" a="1"/>
  <c r="J1992" i="1"/>
  <c r="P1990" i="1" a="1"/>
  <c r="P1990" i="1"/>
  <c r="G1991" i="1" a="1"/>
  <c r="G1991" i="1"/>
  <c r="I1990" i="1" a="1"/>
  <c r="I1990" i="1"/>
  <c r="O1989" i="1" a="1"/>
  <c r="O1989" i="1" s="1"/>
  <c r="M1988" i="1" a="1"/>
  <c r="M1988" i="1" s="1"/>
  <c r="G1989" i="1" a="1"/>
  <c r="G1989" i="1"/>
  <c r="G1988" i="1" a="1"/>
  <c r="G1988" i="1"/>
  <c r="Q1992" i="1" a="1"/>
  <c r="Q1992" i="1"/>
  <c r="N1990" i="1" a="1"/>
  <c r="N1990" i="1"/>
  <c r="O1992" i="1" a="1"/>
  <c r="O1992" i="1" s="1"/>
  <c r="N1992" i="1" a="1"/>
  <c r="N1992" i="1" s="1"/>
  <c r="H1992" i="1" a="1"/>
  <c r="H1992" i="1" s="1"/>
  <c r="L1992" i="1" a="1"/>
  <c r="L1992" i="1"/>
  <c r="I1992" i="1" a="1"/>
  <c r="I1992" i="1" s="1"/>
  <c r="N1989" i="1" a="1"/>
  <c r="N1989" i="1" s="1"/>
  <c r="I1989" i="1" a="1"/>
  <c r="I1989" i="1" s="1"/>
  <c r="J1988" i="1" a="1"/>
  <c r="J1988" i="1" s="1"/>
  <c r="H1988" i="1" a="1"/>
  <c r="H1988" i="1" s="1"/>
  <c r="F1992" i="1" a="1"/>
  <c r="F1992" i="1"/>
  <c r="Q1991" i="1" a="1"/>
  <c r="Q1991" i="1" s="1"/>
  <c r="P1991" i="1" a="1"/>
  <c r="P1991" i="1"/>
  <c r="H1990" i="1" a="1"/>
  <c r="H1990" i="1" s="1"/>
  <c r="J1989" i="1" a="1"/>
  <c r="J1989" i="1" s="1"/>
  <c r="Q1989" i="1" a="1"/>
  <c r="Q1989" i="1"/>
  <c r="N1988" i="1" a="1"/>
  <c r="N1988" i="1" s="1"/>
  <c r="O1991" i="1" a="1"/>
  <c r="O1991" i="1"/>
  <c r="I1991" i="1" a="1"/>
  <c r="I1991" i="1" s="1"/>
  <c r="F1991" i="1" a="1"/>
  <c r="F1991" i="1" s="1"/>
  <c r="K1990" i="1" a="1"/>
  <c r="K1990" i="1"/>
  <c r="Q1990" i="1" a="1"/>
  <c r="Q1990" i="1"/>
  <c r="I1988" i="1" a="1"/>
  <c r="I1988" i="1"/>
  <c r="O1990" i="1" a="1"/>
  <c r="O1990" i="1"/>
  <c r="L1990" i="1" a="1"/>
  <c r="L1990" i="1"/>
  <c r="F1990" i="1" a="1"/>
  <c r="F1990" i="1"/>
  <c r="M1989" i="1" a="1"/>
  <c r="M1989" i="1" s="1"/>
  <c r="K1989" i="1" a="1"/>
  <c r="K1989" i="1" s="1"/>
  <c r="H1989" i="1" a="1"/>
  <c r="H1989" i="1"/>
  <c r="F1989" i="1" a="1"/>
  <c r="F1989" i="1"/>
  <c r="K1988" i="1" a="1"/>
  <c r="K1988" i="1" s="1"/>
  <c r="Q1988" i="1" a="1"/>
  <c r="Q1988" i="1" s="1"/>
  <c r="O1988" i="1" a="1"/>
  <c r="O1988" i="1"/>
  <c r="F1988" i="1" a="1"/>
  <c r="F1988" i="1"/>
  <c r="P1988" i="1" a="1"/>
  <c r="P1988" i="1" s="1"/>
  <c r="P1992" i="1" a="1"/>
  <c r="P1992" i="1" s="1"/>
  <c r="L1991" i="1" a="1"/>
  <c r="L1991" i="1" s="1"/>
  <c r="M1990" i="1" a="1"/>
  <c r="M1990" i="1" s="1"/>
  <c r="G1992" i="1" a="1"/>
  <c r="G1992" i="1"/>
  <c r="L1989" i="1" a="1"/>
  <c r="L1989" i="1" s="1"/>
  <c r="N1991" i="1" a="1"/>
  <c r="N1991" i="1" s="1"/>
  <c r="M1992" i="1" a="1"/>
  <c r="M1992" i="1" s="1"/>
  <c r="J1990" i="1" a="1"/>
  <c r="J1990" i="1" s="1"/>
  <c r="K1992" i="1" a="1"/>
  <c r="K1992" i="1"/>
  <c r="M1991" i="1" a="1"/>
  <c r="M1991" i="1" s="1"/>
  <c r="L1985" i="1" a="1"/>
  <c r="L1985" i="1" s="1"/>
  <c r="G1985" i="1" a="1"/>
  <c r="G1985" i="1"/>
  <c r="F1984" i="1" a="1"/>
  <c r="F1984" i="1" s="1"/>
  <c r="K1985" i="1" a="1"/>
  <c r="K1985" i="1"/>
  <c r="I1985" i="1" a="1"/>
  <c r="I1985" i="1"/>
  <c r="Q1983" i="1" a="1"/>
  <c r="Q1983" i="1"/>
  <c r="I1986" i="1" a="1"/>
  <c r="I1986" i="1"/>
  <c r="P1987" i="1" a="1"/>
  <c r="P1987" i="1"/>
  <c r="M1982" i="1" a="1"/>
  <c r="M1982" i="1"/>
  <c r="O1987" i="1" a="1"/>
  <c r="O1987" i="1" s="1"/>
  <c r="N1987" i="1" a="1"/>
  <c r="N1987" i="1" s="1"/>
  <c r="M1985" i="1" a="1"/>
  <c r="M1985" i="1" s="1"/>
  <c r="Q1985" i="1" a="1"/>
  <c r="Q1985" i="1" s="1"/>
  <c r="P1984" i="1" a="1"/>
  <c r="P1984" i="1" s="1"/>
  <c r="H1983" i="1" a="1"/>
  <c r="H1983" i="1" s="1"/>
  <c r="O1984" i="1" a="1"/>
  <c r="O1984" i="1" s="1"/>
  <c r="H1984" i="1" a="1"/>
  <c r="H1984" i="1"/>
  <c r="G1983" i="1" a="1"/>
  <c r="G1983" i="1" s="1"/>
  <c r="M1987" i="1" a="1"/>
  <c r="M1987" i="1" s="1"/>
  <c r="Q1984" i="1" a="1"/>
  <c r="Q1984" i="1" s="1"/>
  <c r="L1987" i="1" a="1"/>
  <c r="L1987" i="1" s="1"/>
  <c r="K1987" i="1" a="1"/>
  <c r="K1987" i="1" s="1"/>
  <c r="J1987" i="1" a="1"/>
  <c r="J1987" i="1" s="1"/>
  <c r="K1986" i="1" a="1"/>
  <c r="K1986" i="1"/>
  <c r="J1985" i="1" a="1"/>
  <c r="J1985" i="1" s="1"/>
  <c r="L1983" i="1" a="1"/>
  <c r="L1983" i="1"/>
  <c r="N1983" i="1" a="1"/>
  <c r="N1983" i="1"/>
  <c r="K1983" i="1" a="1"/>
  <c r="K1983" i="1" s="1"/>
  <c r="P1986" i="1" a="1"/>
  <c r="P1986" i="1" s="1"/>
  <c r="G1986" i="1" a="1"/>
  <c r="G1986" i="1" s="1"/>
  <c r="M1986" i="1" a="1"/>
  <c r="M1986" i="1" s="1"/>
  <c r="Q1982" i="1" a="1"/>
  <c r="Q1982" i="1"/>
  <c r="N1982" i="1" a="1"/>
  <c r="N1982" i="1"/>
  <c r="N1986" i="1" a="1"/>
  <c r="N1986" i="1"/>
  <c r="P1982" i="1" a="1"/>
  <c r="P1982" i="1"/>
  <c r="H1985" i="1" a="1"/>
  <c r="H1985" i="1"/>
  <c r="K1984" i="1" a="1"/>
  <c r="K1984" i="1"/>
  <c r="F1983" i="1" a="1"/>
  <c r="F1983" i="1" s="1"/>
  <c r="N1985" i="1" a="1"/>
  <c r="N1985" i="1"/>
  <c r="M1983" i="1" a="1"/>
  <c r="M1983" i="1"/>
  <c r="J1983" i="1" a="1"/>
  <c r="J1983" i="1" s="1"/>
  <c r="N1984" i="1" a="1"/>
  <c r="N1984" i="1" s="1"/>
  <c r="H1986" i="1" a="1"/>
  <c r="H1986" i="1"/>
  <c r="I1987" i="1" a="1"/>
  <c r="I1987" i="1" s="1"/>
  <c r="H1987" i="1" a="1"/>
  <c r="H1987" i="1"/>
  <c r="M1984" i="1" a="1"/>
  <c r="M1984" i="1" s="1"/>
  <c r="F1986" i="1" a="1"/>
  <c r="F1986" i="1" s="1"/>
  <c r="F1985" i="1" a="1"/>
  <c r="F1985" i="1" s="1"/>
  <c r="J1986" i="1" a="1"/>
  <c r="J1986" i="1" s="1"/>
  <c r="O1983" i="1" a="1"/>
  <c r="O1983" i="1" s="1"/>
  <c r="G1987" i="1" a="1"/>
  <c r="G1987" i="1" s="1"/>
  <c r="F1987" i="1" a="1"/>
  <c r="F1987" i="1"/>
  <c r="L1984" i="1" a="1"/>
  <c r="L1984" i="1" s="1"/>
  <c r="J1984" i="1" a="1"/>
  <c r="J1984" i="1" s="1"/>
  <c r="Q1986" i="1" a="1"/>
  <c r="Q1986" i="1" s="1"/>
  <c r="O1986" i="1" a="1"/>
  <c r="O1986" i="1" s="1"/>
  <c r="P1983" i="1" a="1"/>
  <c r="P1983" i="1"/>
  <c r="L1986" i="1" a="1"/>
  <c r="L1986" i="1"/>
  <c r="I1983" i="1" a="1"/>
  <c r="I1983" i="1" s="1"/>
  <c r="P1985" i="1" a="1"/>
  <c r="P1985" i="1" s="1"/>
  <c r="G1984" i="1" a="1"/>
  <c r="G1984" i="1" s="1"/>
  <c r="O1982" i="1" a="1"/>
  <c r="O1982" i="1" s="1"/>
  <c r="O1985" i="1" a="1"/>
  <c r="O1985" i="1"/>
  <c r="I1984" i="1" a="1"/>
  <c r="I1984" i="1"/>
  <c r="J1979" i="1" a="1"/>
  <c r="J1979" i="1"/>
  <c r="I1979" i="1" a="1"/>
  <c r="I1979" i="1"/>
  <c r="Q1977" i="1" a="1"/>
  <c r="Q1977" i="1"/>
  <c r="L1981" i="1" a="1"/>
  <c r="L1981" i="1" s="1"/>
  <c r="N1977" i="1" a="1"/>
  <c r="N1977" i="1" s="1"/>
  <c r="J1982" i="1" a="1"/>
  <c r="J1982" i="1" s="1"/>
  <c r="N1981" i="1" a="1"/>
  <c r="N1981" i="1" s="1"/>
  <c r="G1981" i="1" a="1"/>
  <c r="G1981" i="1" s="1"/>
  <c r="J1980" i="1" a="1"/>
  <c r="J1980" i="1"/>
  <c r="F1980" i="1" a="1"/>
  <c r="F1980" i="1" s="1"/>
  <c r="N1979" i="1" a="1"/>
  <c r="N1979" i="1"/>
  <c r="M1977" i="1" a="1"/>
  <c r="M1977" i="1"/>
  <c r="P1979" i="1" a="1"/>
  <c r="P1979" i="1" s="1"/>
  <c r="L1979" i="1" a="1"/>
  <c r="L1979" i="1" s="1"/>
  <c r="G1979" i="1" a="1"/>
  <c r="G1979" i="1" s="1"/>
  <c r="Q1981" i="1" a="1"/>
  <c r="Q1981" i="1" s="1"/>
  <c r="M1980" i="1" a="1"/>
  <c r="M1980" i="1"/>
  <c r="K1981" i="1" a="1"/>
  <c r="K1981" i="1" s="1"/>
  <c r="Q1979" i="1" a="1"/>
  <c r="Q1979" i="1" s="1"/>
  <c r="I1982" i="1" a="1"/>
  <c r="I1982" i="1" s="1"/>
  <c r="O1981" i="1" a="1"/>
  <c r="O1981" i="1"/>
  <c r="J1981" i="1" a="1"/>
  <c r="J1981" i="1"/>
  <c r="I1981" i="1" a="1"/>
  <c r="I1981" i="1" s="1"/>
  <c r="H1981" i="1" a="1"/>
  <c r="H1981" i="1" s="1"/>
  <c r="F1981" i="1" a="1"/>
  <c r="F1981" i="1" s="1"/>
  <c r="P1980" i="1" a="1"/>
  <c r="P1980" i="1"/>
  <c r="M1979" i="1" a="1"/>
  <c r="M1979" i="1" s="1"/>
  <c r="F1979" i="1" a="1"/>
  <c r="F1979" i="1"/>
  <c r="O1979" i="1" a="1"/>
  <c r="O1979" i="1"/>
  <c r="K1979" i="1" a="1"/>
  <c r="K1979" i="1"/>
  <c r="L1977" i="1" a="1"/>
  <c r="L1977" i="1"/>
  <c r="O1977" i="1" a="1"/>
  <c r="O1977" i="1"/>
  <c r="F1977" i="1" a="1"/>
  <c r="F1977" i="1"/>
  <c r="L1980" i="1" a="1"/>
  <c r="L1980" i="1" s="1"/>
  <c r="K1980" i="1" a="1"/>
  <c r="K1980" i="1"/>
  <c r="K1977" i="1" a="1"/>
  <c r="K1977" i="1" s="1"/>
  <c r="Q1976" i="1" a="1"/>
  <c r="Q1976" i="1" s="1"/>
  <c r="H1980" i="1" a="1"/>
  <c r="H1980" i="1"/>
  <c r="H1979" i="1" a="1"/>
  <c r="H1979" i="1" s="1"/>
  <c r="G1977" i="1" a="1"/>
  <c r="G1977" i="1"/>
  <c r="P1977" i="1" a="1"/>
  <c r="P1977" i="1" s="1"/>
  <c r="H1982" i="1" a="1"/>
  <c r="H1982" i="1" s="1"/>
  <c r="G1982" i="1" a="1"/>
  <c r="G1982" i="1" s="1"/>
  <c r="M1981" i="1" a="1"/>
  <c r="M1981" i="1" s="1"/>
  <c r="N1980" i="1" a="1"/>
  <c r="N1980" i="1" s="1"/>
  <c r="I1977" i="1" a="1"/>
  <c r="I1977" i="1" s="1"/>
  <c r="L1982" i="1" a="1"/>
  <c r="L1982" i="1" s="1"/>
  <c r="K1982" i="1" a="1"/>
  <c r="K1982" i="1" s="1"/>
  <c r="P1981" i="1" a="1"/>
  <c r="P1981" i="1"/>
  <c r="G1980" i="1" a="1"/>
  <c r="G1980" i="1" s="1"/>
  <c r="F1982" i="1" a="1"/>
  <c r="F1982" i="1"/>
  <c r="Q1980" i="1" a="1"/>
  <c r="Q1980" i="1" s="1"/>
  <c r="J1977" i="1" a="1"/>
  <c r="J1977" i="1"/>
  <c r="H1977" i="1" a="1"/>
  <c r="H1977" i="1" s="1"/>
  <c r="O1980" i="1" a="1"/>
  <c r="O1980" i="1" s="1"/>
  <c r="I1980" i="1" a="1"/>
  <c r="I1980" i="1" s="1"/>
  <c r="N1976" i="1" a="1"/>
  <c r="N1976" i="1"/>
  <c r="K1975" i="1" a="1"/>
  <c r="K1975" i="1"/>
  <c r="M1976" i="1" a="1"/>
  <c r="M1976" i="1"/>
  <c r="L1976" i="1" a="1"/>
  <c r="L1976" i="1"/>
  <c r="H1976" i="1" a="1"/>
  <c r="H1976" i="1"/>
  <c r="K1973" i="1" a="1"/>
  <c r="K1973" i="1" s="1"/>
  <c r="H1972" i="1" a="1"/>
  <c r="H1972" i="1"/>
  <c r="G1976" i="1" a="1"/>
  <c r="G1976" i="1"/>
  <c r="P1975" i="1" a="1"/>
  <c r="P1975" i="1" s="1"/>
  <c r="L1972" i="1" a="1"/>
  <c r="L1972" i="1" s="1"/>
  <c r="N1975" i="1" a="1"/>
  <c r="N1975" i="1"/>
  <c r="K1974" i="1" a="1"/>
  <c r="K1974" i="1"/>
  <c r="O1972" i="1" a="1"/>
  <c r="O1972" i="1" s="1"/>
  <c r="P1974" i="1" a="1"/>
  <c r="P1974" i="1"/>
  <c r="N1974" i="1" a="1"/>
  <c r="N1974" i="1" s="1"/>
  <c r="Q1973" i="1" a="1"/>
  <c r="Q1973" i="1" s="1"/>
  <c r="F1973" i="1" a="1"/>
  <c r="F1973" i="1" s="1"/>
  <c r="I1974" i="1" a="1"/>
  <c r="I1974" i="1" s="1"/>
  <c r="M1975" i="1" a="1"/>
  <c r="M1975" i="1" s="1"/>
  <c r="G1973" i="1" a="1"/>
  <c r="G1973" i="1" s="1"/>
  <c r="I1975" i="1" a="1"/>
  <c r="I1975" i="1" s="1"/>
  <c r="H1975" i="1" a="1"/>
  <c r="H1975" i="1"/>
  <c r="Q1974" i="1" a="1"/>
  <c r="Q1974" i="1"/>
  <c r="O1974" i="1" a="1"/>
  <c r="O1974" i="1" s="1"/>
  <c r="M1974" i="1" a="1"/>
  <c r="M1974" i="1"/>
  <c r="I1972" i="1" a="1"/>
  <c r="I1972" i="1" s="1"/>
  <c r="F1972" i="1" a="1"/>
  <c r="F1972" i="1" s="1"/>
  <c r="J1974" i="1" a="1"/>
  <c r="J1974" i="1"/>
  <c r="I1973" i="1" a="1"/>
  <c r="I1973" i="1" s="1"/>
  <c r="J1973" i="1" a="1"/>
  <c r="J1973" i="1"/>
  <c r="J1972" i="1" a="1"/>
  <c r="J1972" i="1"/>
  <c r="G1972" i="1" a="1"/>
  <c r="G1972" i="1"/>
  <c r="H1973" i="1" a="1"/>
  <c r="H1973" i="1"/>
  <c r="K1972" i="1" a="1"/>
  <c r="K1972" i="1" s="1"/>
  <c r="P1973" i="1" a="1"/>
  <c r="P1973" i="1"/>
  <c r="Q1972" i="1" a="1"/>
  <c r="Q1972" i="1" s="1"/>
  <c r="N1971" i="1" a="1"/>
  <c r="N1971" i="1" s="1"/>
  <c r="K1976" i="1" a="1"/>
  <c r="K1976" i="1"/>
  <c r="G1974" i="1" a="1"/>
  <c r="G1974" i="1" s="1"/>
  <c r="I1976" i="1" a="1"/>
  <c r="I1976" i="1"/>
  <c r="J1976" i="1" a="1"/>
  <c r="J1976" i="1" s="1"/>
  <c r="L1975" i="1" a="1"/>
  <c r="L1975" i="1"/>
  <c r="G1975" i="1" a="1"/>
  <c r="G1975" i="1" s="1"/>
  <c r="F1974" i="1" a="1"/>
  <c r="F1974" i="1" s="1"/>
  <c r="N1972" i="1" a="1"/>
  <c r="N1972" i="1" s="1"/>
  <c r="P1971" i="1" a="1"/>
  <c r="P1971" i="1" s="1"/>
  <c r="L1974" i="1" a="1"/>
  <c r="L1974" i="1" s="1"/>
  <c r="H1974" i="1" a="1"/>
  <c r="H1974" i="1" s="1"/>
  <c r="O1973" i="1" a="1"/>
  <c r="O1973" i="1"/>
  <c r="M1973" i="1" a="1"/>
  <c r="M1973" i="1" s="1"/>
  <c r="M1972" i="1" a="1"/>
  <c r="M1972" i="1" s="1"/>
  <c r="Q1971" i="1" a="1"/>
  <c r="Q1971" i="1" s="1"/>
  <c r="L1973" i="1" a="1"/>
  <c r="L1973" i="1"/>
  <c r="O1971" i="1" a="1"/>
  <c r="O1971" i="1"/>
  <c r="P1976" i="1" a="1"/>
  <c r="P1976" i="1" s="1"/>
  <c r="O1975" i="1" a="1"/>
  <c r="O1975" i="1"/>
  <c r="P1972" i="1" a="1"/>
  <c r="P1972" i="1" s="1"/>
  <c r="O1976" i="1" a="1"/>
  <c r="O1976" i="1"/>
  <c r="F1976" i="1" a="1"/>
  <c r="F1976" i="1"/>
  <c r="Q1975" i="1" a="1"/>
  <c r="Q1975" i="1"/>
  <c r="M1971" i="1" a="1"/>
  <c r="M1971" i="1"/>
  <c r="J1975" i="1" a="1"/>
  <c r="J1975" i="1" s="1"/>
  <c r="F1975" i="1" a="1"/>
  <c r="F1975" i="1" s="1"/>
  <c r="N1973" i="1" a="1"/>
  <c r="N1973" i="1" s="1"/>
  <c r="K1966" i="1" a="1"/>
  <c r="K1966" i="1" s="1"/>
  <c r="M1966" i="1" a="1"/>
  <c r="M1966" i="1"/>
  <c r="G1968" i="1" a="1"/>
  <c r="G1968" i="1" s="1"/>
  <c r="J1970" i="1" a="1"/>
  <c r="J1970" i="1" s="1"/>
  <c r="Q1969" i="1" a="1"/>
  <c r="Q1969" i="1"/>
  <c r="G1971" i="1" a="1"/>
  <c r="G1971" i="1"/>
  <c r="L1971" i="1" a="1"/>
  <c r="L1971" i="1"/>
  <c r="K1971" i="1" a="1"/>
  <c r="K1971" i="1" s="1"/>
  <c r="O1967" i="1" a="1"/>
  <c r="O1967" i="1" s="1"/>
  <c r="J1971" i="1" a="1"/>
  <c r="J1971" i="1" s="1"/>
  <c r="I1971" i="1" a="1"/>
  <c r="I1971" i="1" s="1"/>
  <c r="O1969" i="1" a="1"/>
  <c r="O1969" i="1" s="1"/>
  <c r="Q1967" i="1" a="1"/>
  <c r="Q1967" i="1"/>
  <c r="H1971" i="1" a="1"/>
  <c r="H1971" i="1" s="1"/>
  <c r="F1971" i="1" a="1"/>
  <c r="F1971" i="1" s="1"/>
  <c r="Q1970" i="1" a="1"/>
  <c r="Q1970" i="1"/>
  <c r="P1966" i="1" a="1"/>
  <c r="P1966" i="1" s="1"/>
  <c r="N1967" i="1" a="1"/>
  <c r="N1967" i="1" s="1"/>
  <c r="M1967" i="1" a="1"/>
  <c r="M1967" i="1" s="1"/>
  <c r="P1968" i="1" a="1"/>
  <c r="P1968" i="1" s="1"/>
  <c r="P1970" i="1" a="1"/>
  <c r="P1970" i="1"/>
  <c r="G1967" i="1" a="1"/>
  <c r="G1967" i="1"/>
  <c r="O1970" i="1" a="1"/>
  <c r="O1970" i="1" s="1"/>
  <c r="H1970" i="1" a="1"/>
  <c r="H1970" i="1"/>
  <c r="M1969" i="1" a="1"/>
  <c r="M1969" i="1"/>
  <c r="J1966" i="1" a="1"/>
  <c r="J1966" i="1" s="1"/>
  <c r="I1969" i="1" a="1"/>
  <c r="I1969" i="1" s="1"/>
  <c r="Q1966" i="1" a="1"/>
  <c r="Q1966" i="1" s="1"/>
  <c r="N1968" i="1" a="1"/>
  <c r="N1968" i="1" s="1"/>
  <c r="M1970" i="1" a="1"/>
  <c r="M1970" i="1" s="1"/>
  <c r="I1970" i="1" a="1"/>
  <c r="I1970" i="1"/>
  <c r="G1970" i="1" a="1"/>
  <c r="G1970" i="1"/>
  <c r="J1967" i="1" a="1"/>
  <c r="J1967" i="1" s="1"/>
  <c r="F1970" i="1" a="1"/>
  <c r="F1970" i="1" s="1"/>
  <c r="L1969" i="1" a="1"/>
  <c r="L1969" i="1" s="1"/>
  <c r="I1968" i="1" a="1"/>
  <c r="I1968" i="1"/>
  <c r="P1967" i="1" a="1"/>
  <c r="P1967" i="1" s="1"/>
  <c r="K1967" i="1" a="1"/>
  <c r="K1967" i="1" s="1"/>
  <c r="O1966" i="1" a="1"/>
  <c r="O1966" i="1" s="1"/>
  <c r="H1967" i="1" a="1"/>
  <c r="H1967" i="1" s="1"/>
  <c r="F1968" i="1" a="1"/>
  <c r="F1968" i="1"/>
  <c r="K1969" i="1" a="1"/>
  <c r="K1969" i="1"/>
  <c r="H1968" i="1" a="1"/>
  <c r="H1968" i="1"/>
  <c r="L1967" i="1" a="1"/>
  <c r="L1967" i="1"/>
  <c r="I1966" i="1" a="1"/>
  <c r="I1966" i="1" s="1"/>
  <c r="H1969" i="1" a="1"/>
  <c r="H1969" i="1" s="1"/>
  <c r="F1967" i="1" a="1"/>
  <c r="F1967" i="1"/>
  <c r="J1969" i="1" a="1"/>
  <c r="J1969" i="1" s="1"/>
  <c r="Q1968" i="1" a="1"/>
  <c r="Q1968" i="1" s="1"/>
  <c r="M1968" i="1" a="1"/>
  <c r="M1968" i="1"/>
  <c r="L1968" i="1" a="1"/>
  <c r="L1968" i="1"/>
  <c r="J1968" i="1" a="1"/>
  <c r="J1968" i="1"/>
  <c r="I1967" i="1" a="1"/>
  <c r="I1967" i="1"/>
  <c r="F1969" i="1" a="1"/>
  <c r="F1969" i="1" s="1"/>
  <c r="N1970" i="1" a="1"/>
  <c r="N1970" i="1" s="1"/>
  <c r="L1970" i="1" a="1"/>
  <c r="L1970" i="1" s="1"/>
  <c r="O1968" i="1" a="1"/>
  <c r="O1968" i="1" s="1"/>
  <c r="K1970" i="1" a="1"/>
  <c r="K1970" i="1"/>
  <c r="N1966" i="1" a="1"/>
  <c r="N1966" i="1"/>
  <c r="L1966" i="1" a="1"/>
  <c r="L1966" i="1" s="1"/>
  <c r="P1969" i="1" a="1"/>
  <c r="P1969" i="1"/>
  <c r="N1969" i="1" a="1"/>
  <c r="N1969" i="1" s="1"/>
  <c r="G1969" i="1" a="1"/>
  <c r="G1969" i="1"/>
  <c r="K1968" i="1" a="1"/>
  <c r="K1968" i="1" s="1"/>
  <c r="G1961" i="1" a="1"/>
  <c r="G1961" i="1" s="1"/>
  <c r="N1964" i="1" a="1"/>
  <c r="N1964" i="1" s="1"/>
  <c r="F1963" i="1" a="1"/>
  <c r="F1963" i="1" s="1"/>
  <c r="M1965" i="1" a="1"/>
  <c r="M1965" i="1" s="1"/>
  <c r="L1963" i="1" a="1"/>
  <c r="L1963" i="1"/>
  <c r="L1965" i="1" a="1"/>
  <c r="L1965" i="1"/>
  <c r="K1965" i="1" a="1"/>
  <c r="K1965" i="1"/>
  <c r="O1962" i="1" a="1"/>
  <c r="O1962" i="1"/>
  <c r="N1962" i="1" a="1"/>
  <c r="N1962" i="1" s="1"/>
  <c r="K1962" i="1" a="1"/>
  <c r="K1962" i="1" s="1"/>
  <c r="L1961" i="1" a="1"/>
  <c r="L1961" i="1" s="1"/>
  <c r="K1961" i="1" a="1"/>
  <c r="K1961" i="1"/>
  <c r="G1965" i="1" a="1"/>
  <c r="G1965" i="1"/>
  <c r="F1965" i="1" a="1"/>
  <c r="F1965" i="1" s="1"/>
  <c r="P1963" i="1" a="1"/>
  <c r="P1963" i="1" s="1"/>
  <c r="I1961" i="1" a="1"/>
  <c r="I1961" i="1" s="1"/>
  <c r="Q1964" i="1" a="1"/>
  <c r="Q1964" i="1" s="1"/>
  <c r="P1962" i="1" a="1"/>
  <c r="P1962" i="1" s="1"/>
  <c r="P1964" i="1" a="1"/>
  <c r="P1964" i="1" s="1"/>
  <c r="F1962" i="1" a="1"/>
  <c r="F1962" i="1" s="1"/>
  <c r="F1961" i="1" a="1"/>
  <c r="F1961" i="1" s="1"/>
  <c r="L1964" i="1" a="1"/>
  <c r="L1964" i="1"/>
  <c r="K1964" i="1" a="1"/>
  <c r="K1964" i="1"/>
  <c r="J1964" i="1" a="1"/>
  <c r="J1964" i="1" s="1"/>
  <c r="Q1963" i="1" a="1"/>
  <c r="Q1963" i="1" s="1"/>
  <c r="M1963" i="1" a="1"/>
  <c r="M1963" i="1" s="1"/>
  <c r="K1963" i="1" a="1"/>
  <c r="K1963" i="1" s="1"/>
  <c r="G1963" i="1" a="1"/>
  <c r="G1963" i="1"/>
  <c r="L1962" i="1" a="1"/>
  <c r="L1962" i="1"/>
  <c r="J1962" i="1" a="1"/>
  <c r="J1962" i="1" s="1"/>
  <c r="H1962" i="1" a="1"/>
  <c r="H1962" i="1" s="1"/>
  <c r="O1961" i="1" a="1"/>
  <c r="O1961" i="1" s="1"/>
  <c r="P1961" i="1" a="1"/>
  <c r="P1961" i="1"/>
  <c r="N1961" i="1" a="1"/>
  <c r="N1961" i="1"/>
  <c r="Q1960" i="1" a="1"/>
  <c r="Q1960" i="1"/>
  <c r="H1966" i="1" a="1"/>
  <c r="H1966" i="1"/>
  <c r="G1966" i="1" a="1"/>
  <c r="G1966" i="1" s="1"/>
  <c r="F1966" i="1" a="1"/>
  <c r="F1966" i="1" s="1"/>
  <c r="F1964" i="1" a="1"/>
  <c r="F1964" i="1" s="1"/>
  <c r="Q1965" i="1" a="1"/>
  <c r="Q1965" i="1" s="1"/>
  <c r="P1965" i="1" a="1"/>
  <c r="P1965" i="1" s="1"/>
  <c r="O1965" i="1" a="1"/>
  <c r="O1965" i="1" s="1"/>
  <c r="N1965" i="1" a="1"/>
  <c r="N1965" i="1"/>
  <c r="O1964" i="1" a="1"/>
  <c r="O1964" i="1" s="1"/>
  <c r="I1964" i="1" a="1"/>
  <c r="I1964" i="1" s="1"/>
  <c r="O1963" i="1" a="1"/>
  <c r="O1963" i="1" s="1"/>
  <c r="I1963" i="1" a="1"/>
  <c r="I1963" i="1" s="1"/>
  <c r="M1962" i="1" a="1"/>
  <c r="M1962" i="1" s="1"/>
  <c r="I1962" i="1" a="1"/>
  <c r="I1962" i="1" s="1"/>
  <c r="Q1961" i="1" a="1"/>
  <c r="Q1961" i="1" s="1"/>
  <c r="G1964" i="1" a="1"/>
  <c r="G1964" i="1"/>
  <c r="Q1962" i="1" a="1"/>
  <c r="Q1962" i="1" s="1"/>
  <c r="J1963" i="1" a="1"/>
  <c r="J1963" i="1" s="1"/>
  <c r="J1965" i="1" a="1"/>
  <c r="J1965" i="1"/>
  <c r="I1965" i="1" a="1"/>
  <c r="I1965" i="1" s="1"/>
  <c r="G1962" i="1" a="1"/>
  <c r="G1962" i="1" s="1"/>
  <c r="H1965" i="1" a="1"/>
  <c r="H1965" i="1" s="1"/>
  <c r="H1961" i="1" a="1"/>
  <c r="H1961" i="1" s="1"/>
  <c r="M1964" i="1" a="1"/>
  <c r="M1964" i="1" s="1"/>
  <c r="H1964" i="1" a="1"/>
  <c r="H1964" i="1" s="1"/>
  <c r="N1963" i="1" a="1"/>
  <c r="N1963" i="1" s="1"/>
  <c r="H1963" i="1" a="1"/>
  <c r="H1963" i="1"/>
  <c r="M1961" i="1" a="1"/>
  <c r="M1961" i="1"/>
  <c r="J1961" i="1" a="1"/>
  <c r="J1961" i="1"/>
  <c r="N1959" i="1" a="1"/>
  <c r="N1959" i="1"/>
  <c r="M1959" i="1" a="1"/>
  <c r="M1959" i="1" s="1"/>
  <c r="I1958" i="1" a="1"/>
  <c r="I1958" i="1" s="1"/>
  <c r="I1959" i="1" a="1"/>
  <c r="I1959" i="1" s="1"/>
  <c r="O1956" i="1" a="1"/>
  <c r="O1956" i="1"/>
  <c r="J1958" i="1" a="1"/>
  <c r="J1958" i="1" s="1"/>
  <c r="J1957" i="1" a="1"/>
  <c r="J1957" i="1"/>
  <c r="I1957" i="1" a="1"/>
  <c r="I1957" i="1"/>
  <c r="N1956" i="1" a="1"/>
  <c r="N1956" i="1"/>
  <c r="H1956" i="1" a="1"/>
  <c r="H1956" i="1" s="1"/>
  <c r="P1956" i="1" a="1"/>
  <c r="P1956" i="1"/>
  <c r="H1958" i="1" a="1"/>
  <c r="H1958" i="1" s="1"/>
  <c r="F1959" i="1" a="1"/>
  <c r="F1959" i="1" s="1"/>
  <c r="O1958" i="1" a="1"/>
  <c r="O1958" i="1" s="1"/>
  <c r="N1958" i="1" a="1"/>
  <c r="N1958" i="1" s="1"/>
  <c r="M1956" i="1" a="1"/>
  <c r="M1956" i="1" s="1"/>
  <c r="O1955" i="1" a="1"/>
  <c r="O1955" i="1"/>
  <c r="N1955" i="1" a="1"/>
  <c r="N1955" i="1" s="1"/>
  <c r="G1957" i="1" a="1"/>
  <c r="G1957" i="1" s="1"/>
  <c r="L1958" i="1" a="1"/>
  <c r="L1958" i="1"/>
  <c r="P1958" i="1" a="1"/>
  <c r="P1958" i="1"/>
  <c r="J1960" i="1" a="1"/>
  <c r="J1960" i="1" s="1"/>
  <c r="P1955" i="1" a="1"/>
  <c r="P1955" i="1" s="1"/>
  <c r="Q1959" i="1" a="1"/>
  <c r="Q1959" i="1" s="1"/>
  <c r="J1959" i="1" a="1"/>
  <c r="J1959" i="1" s="1"/>
  <c r="F1958" i="1" a="1"/>
  <c r="F1958" i="1" s="1"/>
  <c r="P1957" i="1" a="1"/>
  <c r="P1957" i="1"/>
  <c r="J1956" i="1" a="1"/>
  <c r="J1956" i="1"/>
  <c r="Q1957" i="1" a="1"/>
  <c r="Q1957" i="1"/>
  <c r="Q1956" i="1" a="1"/>
  <c r="Q1956" i="1"/>
  <c r="Q1955" i="1" a="1"/>
  <c r="Q1955" i="1"/>
  <c r="G1956" i="1" a="1"/>
  <c r="G1956" i="1" s="1"/>
  <c r="P1960" i="1" a="1"/>
  <c r="P1960" i="1"/>
  <c r="H1960" i="1" a="1"/>
  <c r="H1960" i="1" s="1"/>
  <c r="O1960" i="1" a="1"/>
  <c r="O1960" i="1"/>
  <c r="M1957" i="1" a="1"/>
  <c r="M1957" i="1" s="1"/>
  <c r="N1960" i="1" a="1"/>
  <c r="N1960" i="1" s="1"/>
  <c r="M1960" i="1" a="1"/>
  <c r="M1960" i="1" s="1"/>
  <c r="F1956" i="1" a="1"/>
  <c r="F1956" i="1" s="1"/>
  <c r="L1960" i="1" a="1"/>
  <c r="L1960" i="1"/>
  <c r="K1959" i="1" a="1"/>
  <c r="K1959" i="1" s="1"/>
  <c r="G1959" i="1" a="1"/>
  <c r="G1959" i="1" s="1"/>
  <c r="K1957" i="1" a="1"/>
  <c r="K1957" i="1" s="1"/>
  <c r="Q1958" i="1" a="1"/>
  <c r="Q1958" i="1" s="1"/>
  <c r="M1958" i="1" a="1"/>
  <c r="M1958" i="1" s="1"/>
  <c r="H1957" i="1" a="1"/>
  <c r="H1957" i="1" s="1"/>
  <c r="K1956" i="1" a="1"/>
  <c r="K1956" i="1"/>
  <c r="N1957" i="1" a="1"/>
  <c r="N1957" i="1" s="1"/>
  <c r="H1959" i="1" a="1"/>
  <c r="H1959" i="1"/>
  <c r="I1956" i="1" a="1"/>
  <c r="I1956" i="1"/>
  <c r="K1958" i="1" a="1"/>
  <c r="K1958" i="1"/>
  <c r="O1957" i="1" a="1"/>
  <c r="O1957" i="1" s="1"/>
  <c r="F1957" i="1" a="1"/>
  <c r="F1957" i="1"/>
  <c r="K1960" i="1" a="1"/>
  <c r="K1960" i="1" s="1"/>
  <c r="M1955" i="1" a="1"/>
  <c r="M1955" i="1" s="1"/>
  <c r="I1960" i="1" a="1"/>
  <c r="I1960" i="1"/>
  <c r="G1960" i="1" a="1"/>
  <c r="G1960" i="1"/>
  <c r="L1959" i="1" a="1"/>
  <c r="L1959" i="1" s="1"/>
  <c r="L1956" i="1" a="1"/>
  <c r="L1956" i="1"/>
  <c r="F1960" i="1" a="1"/>
  <c r="F1960" i="1"/>
  <c r="P1959" i="1" a="1"/>
  <c r="P1959" i="1"/>
  <c r="G1958" i="1" a="1"/>
  <c r="G1958" i="1" s="1"/>
  <c r="L1957" i="1" a="1"/>
  <c r="L1957" i="1" s="1"/>
  <c r="O1959" i="1" a="1"/>
  <c r="O1959" i="1"/>
  <c r="M1952" i="1" a="1"/>
  <c r="M1952" i="1" s="1"/>
  <c r="J1952" i="1" a="1"/>
  <c r="J1952" i="1" s="1"/>
  <c r="J1950" i="1" a="1"/>
  <c r="J1950" i="1" s="1"/>
  <c r="L1955" i="1" a="1"/>
  <c r="L1955" i="1" s="1"/>
  <c r="L1952" i="1" a="1"/>
  <c r="L1952" i="1" s="1"/>
  <c r="K1955" i="1" a="1"/>
  <c r="K1955" i="1" s="1"/>
  <c r="G1951" i="1" a="1"/>
  <c r="G1951" i="1" s="1"/>
  <c r="H1955" i="1" a="1"/>
  <c r="H1955" i="1"/>
  <c r="G1955" i="1" a="1"/>
  <c r="G1955" i="1"/>
  <c r="O1953" i="1" a="1"/>
  <c r="O1953" i="1" s="1"/>
  <c r="H1952" i="1" a="1"/>
  <c r="H1952" i="1" s="1"/>
  <c r="F1955" i="1" a="1"/>
  <c r="F1955" i="1" s="1"/>
  <c r="N1951" i="1" a="1"/>
  <c r="N1951" i="1"/>
  <c r="P1951" i="1" a="1"/>
  <c r="P1951" i="1" s="1"/>
  <c r="N1950" i="1" a="1"/>
  <c r="N1950" i="1" s="1"/>
  <c r="M1950" i="1" a="1"/>
  <c r="M1950" i="1" s="1"/>
  <c r="I1950" i="1" a="1"/>
  <c r="I1950" i="1" s="1"/>
  <c r="K1950" i="1" a="1"/>
  <c r="K1950" i="1" s="1"/>
  <c r="H1950" i="1" a="1"/>
  <c r="H1950" i="1"/>
  <c r="P1953" i="1" a="1"/>
  <c r="P1953" i="1"/>
  <c r="N1953" i="1" a="1"/>
  <c r="N1953" i="1"/>
  <c r="P1952" i="1" a="1"/>
  <c r="P1952" i="1"/>
  <c r="O1951" i="1" a="1"/>
  <c r="O1951" i="1" s="1"/>
  <c r="Q1951" i="1" a="1"/>
  <c r="Q1951" i="1" s="1"/>
  <c r="F1951" i="1" a="1"/>
  <c r="F1951" i="1"/>
  <c r="M1953" i="1" a="1"/>
  <c r="M1953" i="1"/>
  <c r="H1953" i="1" a="1"/>
  <c r="H1953" i="1"/>
  <c r="M1951" i="1" a="1"/>
  <c r="M1951" i="1"/>
  <c r="J1951" i="1" a="1"/>
  <c r="J1951" i="1" s="1"/>
  <c r="L1951" i="1" a="1"/>
  <c r="L1951" i="1" s="1"/>
  <c r="Q1949" i="1" a="1"/>
  <c r="Q1949" i="1"/>
  <c r="O1949" i="1" a="1"/>
  <c r="O1949" i="1"/>
  <c r="I1953" i="1" a="1"/>
  <c r="I1953" i="1" s="1"/>
  <c r="G1952" i="1" a="1"/>
  <c r="G1952" i="1" s="1"/>
  <c r="F1952" i="1" a="1"/>
  <c r="F1952" i="1" s="1"/>
  <c r="N1949" i="1" a="1"/>
  <c r="N1949" i="1" s="1"/>
  <c r="O1952" i="1" a="1"/>
  <c r="O1952" i="1"/>
  <c r="K1951" i="1" a="1"/>
  <c r="K1951" i="1" s="1"/>
  <c r="F1950" i="1" a="1"/>
  <c r="F1950" i="1"/>
  <c r="P1949" i="1" a="1"/>
  <c r="P1949" i="1" s="1"/>
  <c r="I1951" i="1" a="1"/>
  <c r="I1951" i="1" s="1"/>
  <c r="J1953" i="1" a="1"/>
  <c r="J1953" i="1" s="1"/>
  <c r="N1952" i="1" a="1"/>
  <c r="N1952" i="1"/>
  <c r="K1952" i="1" a="1"/>
  <c r="K1952" i="1" s="1"/>
  <c r="I1952" i="1" a="1"/>
  <c r="I1952" i="1" s="1"/>
  <c r="H1951" i="1" a="1"/>
  <c r="H1951" i="1"/>
  <c r="G1950" i="1" a="1"/>
  <c r="G1950" i="1"/>
  <c r="Q1950" i="1" a="1"/>
  <c r="Q1950" i="1"/>
  <c r="O1950" i="1" a="1"/>
  <c r="O1950" i="1"/>
  <c r="L1953" i="1" a="1"/>
  <c r="L1953" i="1"/>
  <c r="K1953" i="1" a="1"/>
  <c r="K1953" i="1"/>
  <c r="L1950" i="1" a="1"/>
  <c r="L1950" i="1"/>
  <c r="G1953" i="1" a="1"/>
  <c r="G1953" i="1"/>
  <c r="F1953" i="1" a="1"/>
  <c r="F1953" i="1" s="1"/>
  <c r="J1955" i="1" a="1"/>
  <c r="J1955" i="1"/>
  <c r="I1955" i="1" a="1"/>
  <c r="I1955" i="1"/>
  <c r="Q1953" i="1" a="1"/>
  <c r="Q1953" i="1"/>
  <c r="M1949" i="1" a="1"/>
  <c r="M1949" i="1" s="1"/>
  <c r="Q1952" i="1" a="1"/>
  <c r="Q1952" i="1"/>
  <c r="P1950" i="1" a="1"/>
  <c r="P1950" i="1" s="1"/>
  <c r="H1948" i="1" a="1"/>
  <c r="H1948" i="1" s="1"/>
  <c r="F1948" i="1" a="1"/>
  <c r="F1948" i="1"/>
  <c r="J1945" i="1" a="1"/>
  <c r="J1945" i="1"/>
  <c r="G1948" i="1" a="1"/>
  <c r="G1948" i="1" s="1"/>
  <c r="O1944" i="1" a="1"/>
  <c r="O1944" i="1" s="1"/>
  <c r="K1946" i="1" a="1"/>
  <c r="K1946" i="1"/>
  <c r="I1947" i="1" a="1"/>
  <c r="I1947" i="1" s="1"/>
  <c r="K1947" i="1" a="1"/>
  <c r="K1947" i="1"/>
  <c r="M1947" i="1" a="1"/>
  <c r="M1947" i="1"/>
  <c r="K1945" i="1" a="1"/>
  <c r="K1945" i="1" s="1"/>
  <c r="H1946" i="1" a="1"/>
  <c r="H1946" i="1" s="1"/>
  <c r="H1945" i="1" a="1"/>
  <c r="H1945" i="1" s="1"/>
  <c r="J1944" i="1" a="1"/>
  <c r="J1944" i="1"/>
  <c r="I1948" i="1" a="1"/>
  <c r="I1948" i="1"/>
  <c r="O1947" i="1" a="1"/>
  <c r="O1947" i="1" s="1"/>
  <c r="L1947" i="1" a="1"/>
  <c r="L1947" i="1" s="1"/>
  <c r="F1945" i="1" a="1"/>
  <c r="F1945" i="1"/>
  <c r="L1944" i="1" a="1"/>
  <c r="L1944" i="1" s="1"/>
  <c r="F1947" i="1" a="1"/>
  <c r="F1947" i="1"/>
  <c r="N1947" i="1" a="1"/>
  <c r="N1947" i="1"/>
  <c r="J1947" i="1" a="1"/>
  <c r="J1947" i="1" s="1"/>
  <c r="L1949" i="1" a="1"/>
  <c r="L1949" i="1" s="1"/>
  <c r="K1949" i="1" a="1"/>
  <c r="K1949" i="1"/>
  <c r="J1949" i="1" a="1"/>
  <c r="J1949" i="1" s="1"/>
  <c r="Q1948" i="1" a="1"/>
  <c r="Q1948" i="1"/>
  <c r="H1947" i="1" a="1"/>
  <c r="H1947" i="1" s="1"/>
  <c r="M1944" i="1" a="1"/>
  <c r="M1944" i="1" s="1"/>
  <c r="G1947" i="1" a="1"/>
  <c r="G1947" i="1"/>
  <c r="Q1946" i="1" a="1"/>
  <c r="Q1946" i="1"/>
  <c r="J1948" i="1" a="1"/>
  <c r="J1948" i="1" s="1"/>
  <c r="P1946" i="1" a="1"/>
  <c r="P1946" i="1" s="1"/>
  <c r="I1944" i="1" a="1"/>
  <c r="I1944" i="1" s="1"/>
  <c r="I1946" i="1" a="1"/>
  <c r="I1946" i="1" s="1"/>
  <c r="N1945" i="1" a="1"/>
  <c r="N1945" i="1" s="1"/>
  <c r="G1945" i="1" a="1"/>
  <c r="G1945" i="1"/>
  <c r="I1949" i="1" a="1"/>
  <c r="I1949" i="1"/>
  <c r="F1949" i="1" a="1"/>
  <c r="F1949" i="1" s="1"/>
  <c r="P1947" i="1" a="1"/>
  <c r="P1947" i="1" s="1"/>
  <c r="O1945" i="1" a="1"/>
  <c r="O1945" i="1" s="1"/>
  <c r="P1948" i="1" a="1"/>
  <c r="P1948" i="1" s="1"/>
  <c r="O1948" i="1" a="1"/>
  <c r="O1948" i="1"/>
  <c r="Q1947" i="1" a="1"/>
  <c r="Q1947" i="1"/>
  <c r="L1946" i="1" a="1"/>
  <c r="L1946" i="1"/>
  <c r="F1946" i="1" a="1"/>
  <c r="F1946" i="1"/>
  <c r="Q1944" i="1" a="1"/>
  <c r="Q1944" i="1" s="1"/>
  <c r="M1946" i="1" a="1"/>
  <c r="M1946" i="1" s="1"/>
  <c r="P1945" i="1" a="1"/>
  <c r="P1945" i="1" s="1"/>
  <c r="G1946" i="1" a="1"/>
  <c r="G1946" i="1"/>
  <c r="L1948" i="1" a="1"/>
  <c r="L1948" i="1"/>
  <c r="O1946" i="1" a="1"/>
  <c r="O1946" i="1" s="1"/>
  <c r="N1946" i="1" a="1"/>
  <c r="N1946" i="1" s="1"/>
  <c r="J1946" i="1" a="1"/>
  <c r="J1946" i="1" s="1"/>
  <c r="Q1945" i="1" a="1"/>
  <c r="Q1945" i="1"/>
  <c r="M1945" i="1" a="1"/>
  <c r="M1945" i="1" s="1"/>
  <c r="P1944" i="1" a="1"/>
  <c r="P1944" i="1" s="1"/>
  <c r="L1945" i="1" a="1"/>
  <c r="L1945" i="1" s="1"/>
  <c r="I1945" i="1" a="1"/>
  <c r="I1945" i="1" s="1"/>
  <c r="N1944" i="1" a="1"/>
  <c r="N1944" i="1"/>
  <c r="H1949" i="1" a="1"/>
  <c r="H1949" i="1"/>
  <c r="K1944" i="1" a="1"/>
  <c r="K1944" i="1"/>
  <c r="G1949" i="1" a="1"/>
  <c r="G1949" i="1" s="1"/>
  <c r="N1948" i="1" a="1"/>
  <c r="N1948" i="1" s="1"/>
  <c r="M1948" i="1" a="1"/>
  <c r="M1948" i="1" s="1"/>
  <c r="K1948" i="1" a="1"/>
  <c r="K1948" i="1" s="1"/>
  <c r="M1941" i="1" a="1"/>
  <c r="M1941" i="1"/>
  <c r="N1943" i="1" a="1"/>
  <c r="N1943" i="1" s="1"/>
  <c r="F1943" i="1" a="1"/>
  <c r="F1943" i="1" s="1"/>
  <c r="Q1940" i="1" a="1"/>
  <c r="Q1940" i="1" s="1"/>
  <c r="P1942" i="1" a="1"/>
  <c r="P1942" i="1"/>
  <c r="F1942" i="1" a="1"/>
  <c r="F1942" i="1" s="1"/>
  <c r="G1939" i="1" a="1"/>
  <c r="G1939" i="1"/>
  <c r="M1939" i="1" a="1"/>
  <c r="M1939" i="1"/>
  <c r="I1943" i="1" a="1"/>
  <c r="I1943" i="1"/>
  <c r="O1943" i="1" a="1"/>
  <c r="O1943" i="1" s="1"/>
  <c r="K1940" i="1" a="1"/>
  <c r="K1940" i="1" s="1"/>
  <c r="I1941" i="1" a="1"/>
  <c r="I1941" i="1" s="1"/>
  <c r="M1943" i="1" a="1"/>
  <c r="M1943" i="1"/>
  <c r="G1943" i="1" a="1"/>
  <c r="G1943" i="1"/>
  <c r="G1942" i="1" a="1"/>
  <c r="G1942" i="1" s="1"/>
  <c r="N1940" i="1" a="1"/>
  <c r="N1940" i="1"/>
  <c r="Q1941" i="1" a="1"/>
  <c r="Q1941" i="1" s="1"/>
  <c r="H1940" i="1" a="1"/>
  <c r="H1940" i="1" s="1"/>
  <c r="Q1938" i="1" a="1"/>
  <c r="Q1938" i="1"/>
  <c r="P1940" i="1" a="1"/>
  <c r="P1940" i="1"/>
  <c r="G1940" i="1" a="1"/>
  <c r="G1940" i="1" s="1"/>
  <c r="H1944" i="1" a="1"/>
  <c r="H1944" i="1" s="1"/>
  <c r="J1943" i="1" a="1"/>
  <c r="J1943" i="1" s="1"/>
  <c r="O1942" i="1" a="1"/>
  <c r="O1942" i="1"/>
  <c r="I1942" i="1" a="1"/>
  <c r="I1942" i="1" s="1"/>
  <c r="L1942" i="1" a="1"/>
  <c r="L1942" i="1" s="1"/>
  <c r="O1940" i="1" a="1"/>
  <c r="O1940" i="1" s="1"/>
  <c r="F1939" i="1" a="1"/>
  <c r="F1939" i="1" s="1"/>
  <c r="H1943" i="1" a="1"/>
  <c r="H1943" i="1" s="1"/>
  <c r="G1941" i="1" a="1"/>
  <c r="G1941" i="1" s="1"/>
  <c r="M1940" i="1" a="1"/>
  <c r="M1940" i="1"/>
  <c r="J1939" i="1" a="1"/>
  <c r="J1939" i="1" s="1"/>
  <c r="G1944" i="1" a="1"/>
  <c r="G1944" i="1"/>
  <c r="F1944" i="1" a="1"/>
  <c r="F1944" i="1"/>
  <c r="O1939" i="1" a="1"/>
  <c r="O1939" i="1" s="1"/>
  <c r="Q1943" i="1" a="1"/>
  <c r="Q1943" i="1"/>
  <c r="I1940" i="1" a="1"/>
  <c r="I1940" i="1"/>
  <c r="J1942" i="1" a="1"/>
  <c r="J1942" i="1"/>
  <c r="N1941" i="1" a="1"/>
  <c r="N1941" i="1" s="1"/>
  <c r="L1939" i="1" a="1"/>
  <c r="L1939" i="1" s="1"/>
  <c r="N1939" i="1" a="1"/>
  <c r="N1939" i="1"/>
  <c r="Q1942" i="1" a="1"/>
  <c r="Q1942" i="1" s="1"/>
  <c r="P1939" i="1" a="1"/>
  <c r="P1939" i="1" s="1"/>
  <c r="I1939" i="1" a="1"/>
  <c r="I1939" i="1" s="1"/>
  <c r="L1943" i="1" a="1"/>
  <c r="L1943" i="1" s="1"/>
  <c r="K1943" i="1" a="1"/>
  <c r="K1943" i="1"/>
  <c r="H1942" i="1" a="1"/>
  <c r="H1942" i="1" s="1"/>
  <c r="N1942" i="1" a="1"/>
  <c r="N1942" i="1"/>
  <c r="Q1939" i="1" a="1"/>
  <c r="Q1939" i="1"/>
  <c r="H1941" i="1" a="1"/>
  <c r="H1941" i="1" s="1"/>
  <c r="H1939" i="1" a="1"/>
  <c r="H1939" i="1" s="1"/>
  <c r="O1941" i="1" a="1"/>
  <c r="O1941" i="1" s="1"/>
  <c r="K1941" i="1" a="1"/>
  <c r="K1941" i="1"/>
  <c r="P1943" i="1" a="1"/>
  <c r="P1943" i="1" s="1"/>
  <c r="K1942" i="1" a="1"/>
  <c r="K1942" i="1" s="1"/>
  <c r="P1941" i="1" a="1"/>
  <c r="P1941" i="1" s="1"/>
  <c r="L1941" i="1" a="1"/>
  <c r="L1941" i="1" s="1"/>
  <c r="J1941" i="1" a="1"/>
  <c r="J1941" i="1"/>
  <c r="F1940" i="1" a="1"/>
  <c r="F1940" i="1" s="1"/>
  <c r="J1940" i="1" a="1"/>
  <c r="J1940" i="1"/>
  <c r="M1942" i="1" a="1"/>
  <c r="M1942" i="1" s="1"/>
  <c r="F1941" i="1" a="1"/>
  <c r="F1941" i="1" s="1"/>
  <c r="K1939" i="1" a="1"/>
  <c r="K1939" i="1" s="1"/>
  <c r="L1940" i="1" a="1"/>
  <c r="L1940" i="1" s="1"/>
  <c r="M1935" i="1" a="1"/>
  <c r="M1935" i="1"/>
  <c r="N1934" i="1" a="1"/>
  <c r="N1934" i="1"/>
  <c r="H1934" i="1" a="1"/>
  <c r="H1934" i="1"/>
  <c r="P1933" i="1" a="1"/>
  <c r="P1933" i="1" s="1"/>
  <c r="Q1935" i="1" a="1"/>
  <c r="Q1935" i="1"/>
  <c r="M1934" i="1" a="1"/>
  <c r="M1934" i="1" s="1"/>
  <c r="I1934" i="1" a="1"/>
  <c r="I1934" i="1" s="1"/>
  <c r="G1936" i="1" a="1"/>
  <c r="G1936" i="1"/>
  <c r="L1934" i="1" a="1"/>
  <c r="L1934" i="1" s="1"/>
  <c r="Q1936" i="1" a="1"/>
  <c r="Q1936" i="1" s="1"/>
  <c r="O1936" i="1" a="1"/>
  <c r="O1936" i="1" s="1"/>
  <c r="M1936" i="1" a="1"/>
  <c r="M1936" i="1" s="1"/>
  <c r="F1936" i="1" a="1"/>
  <c r="F1936" i="1" s="1"/>
  <c r="J1935" i="1" a="1"/>
  <c r="J1935" i="1" s="1"/>
  <c r="J1934" i="1" a="1"/>
  <c r="J1934" i="1" s="1"/>
  <c r="M1933" i="1" a="1"/>
  <c r="M1933" i="1" s="1"/>
  <c r="I1937" i="1" a="1"/>
  <c r="I1937" i="1" s="1"/>
  <c r="G1935" i="1" a="1"/>
  <c r="G1935" i="1"/>
  <c r="L1935" i="1" a="1"/>
  <c r="L1935" i="1"/>
  <c r="O1933" i="1" a="1"/>
  <c r="O1933" i="1" s="1"/>
  <c r="H1937" i="1" a="1"/>
  <c r="H1937" i="1" s="1"/>
  <c r="H1936" i="1" a="1"/>
  <c r="H1936" i="1" s="1"/>
  <c r="P1934" i="1" a="1"/>
  <c r="P1934" i="1"/>
  <c r="N1935" i="1" a="1"/>
  <c r="N1935" i="1"/>
  <c r="K1935" i="1" a="1"/>
  <c r="K1935" i="1" s="1"/>
  <c r="I1935" i="1" a="1"/>
  <c r="I1935" i="1"/>
  <c r="H1935" i="1" a="1"/>
  <c r="H1935" i="1" s="1"/>
  <c r="N1933" i="1" a="1"/>
  <c r="N1933" i="1"/>
  <c r="K1934" i="1" a="1"/>
  <c r="K1934" i="1" s="1"/>
  <c r="F1934" i="1" a="1"/>
  <c r="F1934" i="1"/>
  <c r="Q1933" i="1" a="1"/>
  <c r="Q1933" i="1"/>
  <c r="Q1934" i="1" a="1"/>
  <c r="Q1934" i="1"/>
  <c r="K1936" i="1" a="1"/>
  <c r="K1936" i="1" s="1"/>
  <c r="J1938" i="1" a="1"/>
  <c r="J1938" i="1" s="1"/>
  <c r="O1935" i="1" a="1"/>
  <c r="O1935" i="1" s="1"/>
  <c r="P1938" i="1" a="1"/>
  <c r="P1938" i="1"/>
  <c r="J1937" i="1" a="1"/>
  <c r="J1937" i="1"/>
  <c r="O1938" i="1" a="1"/>
  <c r="O1938" i="1" s="1"/>
  <c r="I1938" i="1" a="1"/>
  <c r="I1938" i="1"/>
  <c r="P1936" i="1" a="1"/>
  <c r="P1936" i="1" s="1"/>
  <c r="N1938" i="1" a="1"/>
  <c r="N1938" i="1" s="1"/>
  <c r="F1937" i="1" a="1"/>
  <c r="F1937" i="1" s="1"/>
  <c r="I1936" i="1" a="1"/>
  <c r="I1936" i="1" s="1"/>
  <c r="M1938" i="1" a="1"/>
  <c r="M1938" i="1" s="1"/>
  <c r="Q1937" i="1" a="1"/>
  <c r="Q1937" i="1" s="1"/>
  <c r="L1938" i="1" a="1"/>
  <c r="L1938" i="1" s="1"/>
  <c r="N1937" i="1" a="1"/>
  <c r="N1937" i="1"/>
  <c r="K1937" i="1" a="1"/>
  <c r="K1937" i="1" s="1"/>
  <c r="O1934" i="1" a="1"/>
  <c r="O1934" i="1"/>
  <c r="G1937" i="1" a="1"/>
  <c r="G1937" i="1"/>
  <c r="K1938" i="1" a="1"/>
  <c r="K1938" i="1" s="1"/>
  <c r="L1936" i="1" a="1"/>
  <c r="L1936" i="1"/>
  <c r="O1937" i="1" a="1"/>
  <c r="O1937" i="1"/>
  <c r="G1934" i="1" a="1"/>
  <c r="G1934" i="1" s="1"/>
  <c r="H1938" i="1" a="1"/>
  <c r="H1938" i="1" s="1"/>
  <c r="G1938" i="1" a="1"/>
  <c r="G1938" i="1" s="1"/>
  <c r="F1938" i="1" a="1"/>
  <c r="F1938" i="1" s="1"/>
  <c r="P1937" i="1" a="1"/>
  <c r="P1937" i="1" s="1"/>
  <c r="M1937" i="1" a="1"/>
  <c r="M1937" i="1"/>
  <c r="F1935" i="1" a="1"/>
  <c r="F1935" i="1"/>
  <c r="L1937" i="1" a="1"/>
  <c r="L1937" i="1"/>
  <c r="N1936" i="1" a="1"/>
  <c r="N1936" i="1" s="1"/>
  <c r="J1936" i="1" a="1"/>
  <c r="J1936" i="1" s="1"/>
  <c r="P1935" i="1" a="1"/>
  <c r="P1935" i="1"/>
  <c r="M1928" i="1" a="1"/>
  <c r="M1928" i="1"/>
  <c r="H1932" i="1" a="1"/>
  <c r="H1932" i="1"/>
  <c r="F1931" i="1" a="1"/>
  <c r="F1931" i="1" s="1"/>
  <c r="G1930" i="1" a="1"/>
  <c r="G1930" i="1" s="1"/>
  <c r="O1929" i="1" a="1"/>
  <c r="O1929" i="1" s="1"/>
  <c r="H1929" i="1" a="1"/>
  <c r="H1929" i="1"/>
  <c r="I1928" i="1" a="1"/>
  <c r="I1928" i="1"/>
  <c r="H1931" i="1" a="1"/>
  <c r="H1931" i="1" s="1"/>
  <c r="K1928" i="1" a="1"/>
  <c r="K1928" i="1" s="1"/>
  <c r="O1931" i="1" a="1"/>
  <c r="O1931" i="1" s="1"/>
  <c r="L1929" i="1" a="1"/>
  <c r="L1929" i="1" s="1"/>
  <c r="K1932" i="1" a="1"/>
  <c r="K1932" i="1" s="1"/>
  <c r="J1933" i="1" a="1"/>
  <c r="J1933" i="1"/>
  <c r="I1933" i="1" a="1"/>
  <c r="I1933" i="1" s="1"/>
  <c r="F1933" i="1" a="1"/>
  <c r="F1933" i="1" s="1"/>
  <c r="I1932" i="1" a="1"/>
  <c r="I1932" i="1"/>
  <c r="L1931" i="1" a="1"/>
  <c r="L1931" i="1"/>
  <c r="N1930" i="1" a="1"/>
  <c r="N1930" i="1" s="1"/>
  <c r="I1930" i="1" a="1"/>
  <c r="I1930" i="1" s="1"/>
  <c r="N1929" i="1" a="1"/>
  <c r="N1929" i="1" s="1"/>
  <c r="K1931" i="1" a="1"/>
  <c r="K1931" i="1" s="1"/>
  <c r="O1932" i="1" a="1"/>
  <c r="O1932" i="1" s="1"/>
  <c r="Q1930" i="1" a="1"/>
  <c r="Q1930" i="1" s="1"/>
  <c r="M1930" i="1" a="1"/>
  <c r="M1930" i="1"/>
  <c r="I1929" i="1" a="1"/>
  <c r="I1929" i="1"/>
  <c r="M1929" i="1" a="1"/>
  <c r="M1929" i="1" s="1"/>
  <c r="G1929" i="1" a="1"/>
  <c r="G1929" i="1"/>
  <c r="H1930" i="1" a="1"/>
  <c r="H1930" i="1" s="1"/>
  <c r="F1929" i="1" a="1"/>
  <c r="F1929" i="1" s="1"/>
  <c r="Q1928" i="1" a="1"/>
  <c r="Q1928" i="1" s="1"/>
  <c r="Q1931" i="1" a="1"/>
  <c r="Q1931" i="1"/>
  <c r="L1930" i="1" a="1"/>
  <c r="L1930" i="1"/>
  <c r="K1929" i="1" a="1"/>
  <c r="K1929" i="1"/>
  <c r="L1933" i="1" a="1"/>
  <c r="L1933" i="1"/>
  <c r="J1932" i="1" a="1"/>
  <c r="J1932" i="1" s="1"/>
  <c r="Q1929" i="1" a="1"/>
  <c r="Q1929" i="1" s="1"/>
  <c r="M1931" i="1" a="1"/>
  <c r="M1931" i="1" s="1"/>
  <c r="F1930" i="1" a="1"/>
  <c r="F1930" i="1" s="1"/>
  <c r="G1933" i="1" a="1"/>
  <c r="G1933" i="1" s="1"/>
  <c r="Q1932" i="1" a="1"/>
  <c r="Q1932" i="1" s="1"/>
  <c r="K1933" i="1" a="1"/>
  <c r="K1933" i="1"/>
  <c r="H1933" i="1" a="1"/>
  <c r="H1933" i="1" s="1"/>
  <c r="O1930" i="1" a="1"/>
  <c r="O1930" i="1" s="1"/>
  <c r="N1932" i="1" a="1"/>
  <c r="N1932" i="1" s="1"/>
  <c r="I1931" i="1" a="1"/>
  <c r="I1931" i="1"/>
  <c r="G1931" i="1" a="1"/>
  <c r="G1931" i="1"/>
  <c r="N1928" i="1" a="1"/>
  <c r="N1928" i="1" s="1"/>
  <c r="L1928" i="1" a="1"/>
  <c r="L1928" i="1" s="1"/>
  <c r="P1930" i="1" a="1"/>
  <c r="P1930" i="1"/>
  <c r="J1928" i="1" a="1"/>
  <c r="J1928" i="1" s="1"/>
  <c r="M1932" i="1" a="1"/>
  <c r="M1932" i="1" s="1"/>
  <c r="K1930" i="1" a="1"/>
  <c r="K1930" i="1" s="1"/>
  <c r="J1930" i="1" a="1"/>
  <c r="J1930" i="1"/>
  <c r="J1929" i="1" a="1"/>
  <c r="J1929" i="1" s="1"/>
  <c r="P1929" i="1" a="1"/>
  <c r="P1929" i="1" s="1"/>
  <c r="P1932" i="1" a="1"/>
  <c r="P1932" i="1"/>
  <c r="L1932" i="1" a="1"/>
  <c r="L1932" i="1"/>
  <c r="G1932" i="1" a="1"/>
  <c r="G1932" i="1" s="1"/>
  <c r="F1932" i="1" a="1"/>
  <c r="F1932" i="1" s="1"/>
  <c r="N1931" i="1" a="1"/>
  <c r="N1931" i="1" s="1"/>
  <c r="P1928" i="1" a="1"/>
  <c r="P1928" i="1" s="1"/>
  <c r="P1931" i="1" a="1"/>
  <c r="P1931" i="1"/>
  <c r="J1931" i="1" a="1"/>
  <c r="J1931" i="1"/>
  <c r="O1928" i="1" a="1"/>
  <c r="O1928" i="1" s="1"/>
  <c r="Q1923" i="1" a="1"/>
  <c r="Q1923" i="1" s="1"/>
  <c r="K1923" i="1" a="1"/>
  <c r="K1923" i="1"/>
  <c r="P1923" i="1" a="1"/>
  <c r="P1923" i="1" s="1"/>
  <c r="K1924" i="1" a="1"/>
  <c r="K1924" i="1" s="1"/>
  <c r="N1924" i="1" a="1"/>
  <c r="N1924" i="1"/>
  <c r="H1927" i="1" a="1"/>
  <c r="H1927" i="1"/>
  <c r="H1926" i="1" a="1"/>
  <c r="H1926" i="1" s="1"/>
  <c r="G1927" i="1" a="1"/>
  <c r="G1927" i="1" s="1"/>
  <c r="J1926" i="1" a="1"/>
  <c r="J1926" i="1" s="1"/>
  <c r="Q1925" i="1" a="1"/>
  <c r="Q1925" i="1"/>
  <c r="L1924" i="1" a="1"/>
  <c r="L1924" i="1" s="1"/>
  <c r="N1923" i="1" a="1"/>
  <c r="N1923" i="1" s="1"/>
  <c r="G1924" i="1" a="1"/>
  <c r="G1924" i="1"/>
  <c r="F1923" i="1" a="1"/>
  <c r="F1923" i="1"/>
  <c r="F1925" i="1" a="1"/>
  <c r="F1925" i="1"/>
  <c r="H1928" i="1" a="1"/>
  <c r="H1928" i="1" s="1"/>
  <c r="G1928" i="1" a="1"/>
  <c r="G1928" i="1" s="1"/>
  <c r="L1923" i="1" a="1"/>
  <c r="L1923" i="1" s="1"/>
  <c r="F1928" i="1" a="1"/>
  <c r="F1928" i="1" s="1"/>
  <c r="Q1927" i="1" a="1"/>
  <c r="Q1927" i="1" s="1"/>
  <c r="P1927" i="1" a="1"/>
  <c r="P1927" i="1"/>
  <c r="O1927" i="1" a="1"/>
  <c r="O1927" i="1" s="1"/>
  <c r="J1924" i="1" a="1"/>
  <c r="J1924" i="1" s="1"/>
  <c r="N1927" i="1" a="1"/>
  <c r="N1927" i="1" s="1"/>
  <c r="N1925" i="1" a="1"/>
  <c r="N1925" i="1"/>
  <c r="L1927" i="1" a="1"/>
  <c r="L1927" i="1"/>
  <c r="G1926" i="1" a="1"/>
  <c r="G1926" i="1" s="1"/>
  <c r="M1927" i="1" a="1"/>
  <c r="M1927" i="1" s="1"/>
  <c r="K1927" i="1" a="1"/>
  <c r="K1927" i="1"/>
  <c r="N1926" i="1" a="1"/>
  <c r="N1926" i="1"/>
  <c r="G1923" i="1" a="1"/>
  <c r="G1923" i="1" s="1"/>
  <c r="G1925" i="1" a="1"/>
  <c r="G1925" i="1" s="1"/>
  <c r="P1925" i="1" a="1"/>
  <c r="P1925" i="1"/>
  <c r="J1925" i="1" a="1"/>
  <c r="J1925" i="1"/>
  <c r="M1923" i="1" a="1"/>
  <c r="M1923" i="1"/>
  <c r="J1927" i="1" a="1"/>
  <c r="J1927" i="1"/>
  <c r="I1927" i="1" a="1"/>
  <c r="I1927" i="1"/>
  <c r="M1926" i="1" a="1"/>
  <c r="M1926" i="1"/>
  <c r="I1925" i="1" a="1"/>
  <c r="I1925" i="1"/>
  <c r="F1927" i="1" a="1"/>
  <c r="F1927" i="1"/>
  <c r="L1925" i="1" a="1"/>
  <c r="L1925" i="1" s="1"/>
  <c r="Q1926" i="1" a="1"/>
  <c r="Q1926" i="1"/>
  <c r="P1926" i="1" a="1"/>
  <c r="P1926" i="1"/>
  <c r="O1926" i="1" a="1"/>
  <c r="O1926" i="1"/>
  <c r="K1926" i="1" a="1"/>
  <c r="K1926" i="1"/>
  <c r="Q1924" i="1" a="1"/>
  <c r="Q1924" i="1" s="1"/>
  <c r="M1924" i="1" a="1"/>
  <c r="M1924" i="1" s="1"/>
  <c r="I1924" i="1" a="1"/>
  <c r="I1924" i="1" s="1"/>
  <c r="H1923" i="1" a="1"/>
  <c r="H1923" i="1" s="1"/>
  <c r="I1926" i="1" a="1"/>
  <c r="I1926" i="1"/>
  <c r="F1926" i="1" a="1"/>
  <c r="F1926" i="1" s="1"/>
  <c r="P1924" i="1" a="1"/>
  <c r="P1924" i="1" s="1"/>
  <c r="I1923" i="1" a="1"/>
  <c r="I1923" i="1" s="1"/>
  <c r="O1925" i="1" a="1"/>
  <c r="O1925" i="1"/>
  <c r="L1926" i="1" a="1"/>
  <c r="L1926" i="1" s="1"/>
  <c r="M1925" i="1" a="1"/>
  <c r="M1925" i="1"/>
  <c r="O1923" i="1" a="1"/>
  <c r="O1923" i="1" s="1"/>
  <c r="K1925" i="1" a="1"/>
  <c r="K1925" i="1"/>
  <c r="F1924" i="1" a="1"/>
  <c r="F1924" i="1"/>
  <c r="H1925" i="1" a="1"/>
  <c r="H1925" i="1" s="1"/>
  <c r="J1923" i="1" a="1"/>
  <c r="J1923" i="1" s="1"/>
  <c r="Q1922" i="1" a="1"/>
  <c r="Q1922" i="1"/>
  <c r="O1924" i="1" a="1"/>
  <c r="O1924" i="1"/>
  <c r="H1924" i="1" a="1"/>
  <c r="H1924" i="1"/>
  <c r="M1919" i="1" a="1"/>
  <c r="M1919" i="1"/>
  <c r="M1920" i="1" a="1"/>
  <c r="M1920" i="1"/>
  <c r="L1922" i="1" a="1"/>
  <c r="L1922" i="1"/>
  <c r="J1922" i="1" a="1"/>
  <c r="J1922" i="1" s="1"/>
  <c r="F1920" i="1" a="1"/>
  <c r="F1920" i="1" s="1"/>
  <c r="K1918" i="1" a="1"/>
  <c r="K1918" i="1"/>
  <c r="P1919" i="1" a="1"/>
  <c r="P1919" i="1"/>
  <c r="F1921" i="1" a="1"/>
  <c r="F1921" i="1" s="1"/>
  <c r="H1922" i="1" a="1"/>
  <c r="H1922" i="1"/>
  <c r="M1921" i="1" a="1"/>
  <c r="M1921" i="1" s="1"/>
  <c r="H1918" i="1" a="1"/>
  <c r="H1918" i="1"/>
  <c r="O1920" i="1" a="1"/>
  <c r="O1920" i="1" s="1"/>
  <c r="N1918" i="1" a="1"/>
  <c r="N1918" i="1" s="1"/>
  <c r="N1917" i="1" a="1"/>
  <c r="N1917" i="1" s="1"/>
  <c r="K1922" i="1" a="1"/>
  <c r="K1922" i="1"/>
  <c r="I1922" i="1" a="1"/>
  <c r="I1922" i="1" s="1"/>
  <c r="F1922" i="1" a="1"/>
  <c r="F1922" i="1"/>
  <c r="Q1921" i="1" a="1"/>
  <c r="Q1921" i="1" s="1"/>
  <c r="J1921" i="1" a="1"/>
  <c r="J1921" i="1" s="1"/>
  <c r="I1921" i="1" a="1"/>
  <c r="I1921" i="1" s="1"/>
  <c r="J1920" i="1" a="1"/>
  <c r="J1920" i="1"/>
  <c r="P1921" i="1" a="1"/>
  <c r="P1921" i="1" s="1"/>
  <c r="O1921" i="1" a="1"/>
  <c r="O1921" i="1" s="1"/>
  <c r="N1921" i="1" a="1"/>
  <c r="N1921" i="1" s="1"/>
  <c r="O1919" i="1" a="1"/>
  <c r="O1919" i="1" s="1"/>
  <c r="G1919" i="1" a="1"/>
  <c r="G1919" i="1" s="1"/>
  <c r="L1919" i="1" a="1"/>
  <c r="L1919" i="1"/>
  <c r="L1921" i="1" a="1"/>
  <c r="L1921" i="1"/>
  <c r="K1919" i="1" a="1"/>
  <c r="K1919" i="1"/>
  <c r="O1918" i="1" a="1"/>
  <c r="O1918" i="1" s="1"/>
  <c r="O1917" i="1" a="1"/>
  <c r="O1917" i="1" s="1"/>
  <c r="K1921" i="1" a="1"/>
  <c r="K1921" i="1" s="1"/>
  <c r="H1921" i="1" a="1"/>
  <c r="H1921" i="1"/>
  <c r="I1918" i="1" a="1"/>
  <c r="I1918" i="1"/>
  <c r="G1921" i="1" a="1"/>
  <c r="G1921" i="1"/>
  <c r="Q1920" i="1" a="1"/>
  <c r="Q1920" i="1" s="1"/>
  <c r="I1920" i="1" a="1"/>
  <c r="I1920" i="1" s="1"/>
  <c r="H1920" i="1" a="1"/>
  <c r="H1920" i="1" s="1"/>
  <c r="L1918" i="1" a="1"/>
  <c r="L1918" i="1" s="1"/>
  <c r="G1920" i="1" a="1"/>
  <c r="G1920" i="1" s="1"/>
  <c r="Q1919" i="1" a="1"/>
  <c r="Q1919" i="1" s="1"/>
  <c r="N1919" i="1" a="1"/>
  <c r="N1919" i="1" s="1"/>
  <c r="F1919" i="1" a="1"/>
  <c r="F1919" i="1" s="1"/>
  <c r="P1918" i="1" a="1"/>
  <c r="P1918" i="1"/>
  <c r="F1918" i="1" a="1"/>
  <c r="F1918" i="1" s="1"/>
  <c r="M1918" i="1" a="1"/>
  <c r="M1918" i="1" s="1"/>
  <c r="G1918" i="1" a="1"/>
  <c r="G1918" i="1"/>
  <c r="M1917" i="1" a="1"/>
  <c r="M1917" i="1" s="1"/>
  <c r="P1917" i="1" a="1"/>
  <c r="P1917" i="1"/>
  <c r="I1919" i="1" a="1"/>
  <c r="I1919" i="1" s="1"/>
  <c r="Q1918" i="1" a="1"/>
  <c r="Q1918" i="1" s="1"/>
  <c r="J1918" i="1" a="1"/>
  <c r="J1918" i="1" s="1"/>
  <c r="Q1917" i="1" a="1"/>
  <c r="Q1917" i="1"/>
  <c r="P1922" i="1" a="1"/>
  <c r="P1922" i="1" s="1"/>
  <c r="J1919" i="1" a="1"/>
  <c r="J1919" i="1" s="1"/>
  <c r="O1922" i="1" a="1"/>
  <c r="O1922" i="1"/>
  <c r="N1922" i="1" a="1"/>
  <c r="N1922" i="1"/>
  <c r="H1919" i="1" a="1"/>
  <c r="H1919" i="1"/>
  <c r="N1920" i="1" a="1"/>
  <c r="N1920" i="1"/>
  <c r="M1922" i="1" a="1"/>
  <c r="M1922" i="1"/>
  <c r="L1920" i="1" a="1"/>
  <c r="L1920" i="1" s="1"/>
  <c r="K1920" i="1" a="1"/>
  <c r="K1920" i="1"/>
  <c r="G1922" i="1" a="1"/>
  <c r="G1922" i="1" s="1"/>
  <c r="P1920" i="1" a="1"/>
  <c r="P1920" i="1"/>
  <c r="M1913" i="1" a="1"/>
  <c r="M1913" i="1"/>
  <c r="J1914" i="1" a="1"/>
  <c r="J1914" i="1" s="1"/>
  <c r="G1914" i="1" a="1"/>
  <c r="G1914" i="1" s="1"/>
  <c r="N1912" i="1" a="1"/>
  <c r="N1912" i="1" s="1"/>
  <c r="I1912" i="1" a="1"/>
  <c r="I1912" i="1" s="1"/>
  <c r="F1917" i="1" a="1"/>
  <c r="F1917" i="1" s="1"/>
  <c r="O1916" i="1" a="1"/>
  <c r="O1916" i="1" s="1"/>
  <c r="Q1912" i="1" a="1"/>
  <c r="Q1912" i="1" s="1"/>
  <c r="I1916" i="1" a="1"/>
  <c r="I1916" i="1"/>
  <c r="O1914" i="1" a="1"/>
  <c r="O1914" i="1"/>
  <c r="M1914" i="1" a="1"/>
  <c r="M1914" i="1"/>
  <c r="L1913" i="1" a="1"/>
  <c r="L1913" i="1" s="1"/>
  <c r="I1914" i="1" a="1"/>
  <c r="I1914" i="1" s="1"/>
  <c r="F1913" i="1" a="1"/>
  <c r="F1913" i="1"/>
  <c r="Q1914" i="1" a="1"/>
  <c r="Q1914" i="1" s="1"/>
  <c r="K1914" i="1" a="1"/>
  <c r="K1914" i="1" s="1"/>
  <c r="F1915" i="1" a="1"/>
  <c r="F1915" i="1" s="1"/>
  <c r="K1917" i="1" a="1"/>
  <c r="K1917" i="1" s="1"/>
  <c r="J1917" i="1" a="1"/>
  <c r="J1917" i="1" s="1"/>
  <c r="M1912" i="1" a="1"/>
  <c r="M1912" i="1" s="1"/>
  <c r="H1917" i="1" a="1"/>
  <c r="H1917" i="1"/>
  <c r="P1916" i="1" a="1"/>
  <c r="P1916" i="1"/>
  <c r="N1916" i="1" a="1"/>
  <c r="N1916" i="1"/>
  <c r="J1916" i="1" a="1"/>
  <c r="J1916" i="1"/>
  <c r="H1916" i="1" a="1"/>
  <c r="H1916" i="1"/>
  <c r="Q1915" i="1" a="1"/>
  <c r="Q1915" i="1" s="1"/>
  <c r="O1915" i="1" a="1"/>
  <c r="O1915" i="1" s="1"/>
  <c r="N1914" i="1" a="1"/>
  <c r="N1914" i="1"/>
  <c r="N1915" i="1" a="1"/>
  <c r="N1915" i="1" s="1"/>
  <c r="L1914" i="1" a="1"/>
  <c r="L1914" i="1" s="1"/>
  <c r="O1912" i="1" a="1"/>
  <c r="O1912" i="1" s="1"/>
  <c r="I1913" i="1" a="1"/>
  <c r="I1913" i="1"/>
  <c r="I1915" i="1" a="1"/>
  <c r="I1915" i="1"/>
  <c r="N1913" i="1" a="1"/>
  <c r="N1913" i="1"/>
  <c r="P1912" i="1" a="1"/>
  <c r="P1912" i="1" s="1"/>
  <c r="M1916" i="1" a="1"/>
  <c r="M1916" i="1" s="1"/>
  <c r="L1916" i="1" a="1"/>
  <c r="L1916" i="1" s="1"/>
  <c r="P1915" i="1" a="1"/>
  <c r="P1915" i="1"/>
  <c r="J1915" i="1" a="1"/>
  <c r="J1915" i="1"/>
  <c r="K1913" i="1" a="1"/>
  <c r="K1913" i="1"/>
  <c r="J1912" i="1" a="1"/>
  <c r="J1912" i="1"/>
  <c r="Q1913" i="1" a="1"/>
  <c r="Q1913" i="1" s="1"/>
  <c r="O1913" i="1" a="1"/>
  <c r="O1913" i="1" s="1"/>
  <c r="H1913" i="1" a="1"/>
  <c r="H1913" i="1" s="1"/>
  <c r="M1915" i="1" a="1"/>
  <c r="M1915" i="1" s="1"/>
  <c r="L1912" i="1" a="1"/>
  <c r="L1912" i="1" s="1"/>
  <c r="K1915" i="1" a="1"/>
  <c r="K1915" i="1" s="1"/>
  <c r="G1915" i="1" a="1"/>
  <c r="G1915" i="1" s="1"/>
  <c r="P1913" i="1" a="1"/>
  <c r="P1913" i="1"/>
  <c r="F1914" i="1" a="1"/>
  <c r="F1914" i="1"/>
  <c r="G1913" i="1" a="1"/>
  <c r="G1913" i="1"/>
  <c r="H1914" i="1" a="1"/>
  <c r="H1914" i="1"/>
  <c r="K1912" i="1" a="1"/>
  <c r="K1912" i="1" s="1"/>
  <c r="L1917" i="1" a="1"/>
  <c r="L1917" i="1" s="1"/>
  <c r="L1915" i="1" a="1"/>
  <c r="L1915" i="1"/>
  <c r="I1917" i="1" a="1"/>
  <c r="I1917" i="1"/>
  <c r="G1917" i="1" a="1"/>
  <c r="G1917" i="1"/>
  <c r="Q1916" i="1" a="1"/>
  <c r="Q1916" i="1" s="1"/>
  <c r="K1916" i="1" a="1"/>
  <c r="K1916" i="1" s="1"/>
  <c r="G1916" i="1" a="1"/>
  <c r="G1916" i="1" s="1"/>
  <c r="F1916" i="1" a="1"/>
  <c r="F1916" i="1" s="1"/>
  <c r="H1915" i="1" a="1"/>
  <c r="H1915" i="1"/>
  <c r="J1913" i="1" a="1"/>
  <c r="J1913" i="1" s="1"/>
  <c r="P1914" i="1" a="1"/>
  <c r="P1914" i="1" s="1"/>
  <c r="Q1908" i="1" a="1"/>
  <c r="Q1908" i="1" s="1"/>
  <c r="J1908" i="1" a="1"/>
  <c r="J1908" i="1" s="1"/>
  <c r="O1907" i="1" a="1"/>
  <c r="O1907" i="1"/>
  <c r="H1911" i="1" a="1"/>
  <c r="H1911" i="1"/>
  <c r="N1907" i="1" a="1"/>
  <c r="N1907" i="1" s="1"/>
  <c r="H1912" i="1" a="1"/>
  <c r="H1912" i="1" s="1"/>
  <c r="G1912" i="1" a="1"/>
  <c r="G1912" i="1"/>
  <c r="F1912" i="1" a="1"/>
  <c r="F1912" i="1" s="1"/>
  <c r="M1910" i="1" a="1"/>
  <c r="M1910" i="1"/>
  <c r="I1908" i="1" a="1"/>
  <c r="I1908" i="1" s="1"/>
  <c r="L1910" i="1" a="1"/>
  <c r="L1910" i="1"/>
  <c r="P1908" i="1" a="1"/>
  <c r="P1908" i="1"/>
  <c r="N1911" i="1" a="1"/>
  <c r="N1911" i="1" s="1"/>
  <c r="I1907" i="1" a="1"/>
  <c r="I1907" i="1" s="1"/>
  <c r="P1910" i="1" a="1"/>
  <c r="P1910" i="1"/>
  <c r="N1910" i="1" a="1"/>
  <c r="N1910" i="1"/>
  <c r="J1909" i="1" a="1"/>
  <c r="J1909" i="1"/>
  <c r="P1911" i="1" a="1"/>
  <c r="P1911" i="1" s="1"/>
  <c r="O1911" i="1" a="1"/>
  <c r="O1911" i="1" s="1"/>
  <c r="M1911" i="1" a="1"/>
  <c r="M1911" i="1"/>
  <c r="L1911" i="1" a="1"/>
  <c r="L1911" i="1"/>
  <c r="K1911" i="1" a="1"/>
  <c r="K1911" i="1" s="1"/>
  <c r="G1911" i="1" a="1"/>
  <c r="G1911" i="1"/>
  <c r="H1910" i="1" a="1"/>
  <c r="H1910" i="1" s="1"/>
  <c r="K1907" i="1" a="1"/>
  <c r="K1907" i="1"/>
  <c r="M1908" i="1" a="1"/>
  <c r="M1908" i="1" s="1"/>
  <c r="I1909" i="1" a="1"/>
  <c r="I1909" i="1"/>
  <c r="H1909" i="1" a="1"/>
  <c r="H1909" i="1" s="1"/>
  <c r="F1908" i="1" a="1"/>
  <c r="F1908" i="1" s="1"/>
  <c r="J1911" i="1" a="1"/>
  <c r="J1911" i="1" s="1"/>
  <c r="O1910" i="1" a="1"/>
  <c r="O1910" i="1" s="1"/>
  <c r="Q1909" i="1" a="1"/>
  <c r="Q1909" i="1" s="1"/>
  <c r="O1909" i="1" a="1"/>
  <c r="O1909" i="1" s="1"/>
  <c r="L1909" i="1" a="1"/>
  <c r="L1909" i="1"/>
  <c r="F1911" i="1" a="1"/>
  <c r="F1911" i="1" s="1"/>
  <c r="Q1910" i="1" a="1"/>
  <c r="Q1910" i="1" s="1"/>
  <c r="G1910" i="1" a="1"/>
  <c r="G1910" i="1" s="1"/>
  <c r="L1907" i="1" a="1"/>
  <c r="L1907" i="1"/>
  <c r="F1907" i="1" a="1"/>
  <c r="F1907" i="1"/>
  <c r="O1908" i="1" a="1"/>
  <c r="O1908" i="1" s="1"/>
  <c r="P1909" i="1" a="1"/>
  <c r="P1909" i="1" s="1"/>
  <c r="N1908" i="1" a="1"/>
  <c r="N1908" i="1" s="1"/>
  <c r="Q1907" i="1" a="1"/>
  <c r="Q1907" i="1"/>
  <c r="Q1906" i="1" a="1"/>
  <c r="Q1906" i="1"/>
  <c r="M1909" i="1" a="1"/>
  <c r="M1909" i="1"/>
  <c r="K1908" i="1" a="1"/>
  <c r="K1908" i="1"/>
  <c r="K1909" i="1" a="1"/>
  <c r="K1909" i="1"/>
  <c r="L1908" i="1" a="1"/>
  <c r="L1908" i="1" s="1"/>
  <c r="P1907" i="1" a="1"/>
  <c r="P1907" i="1" s="1"/>
  <c r="J1910" i="1" a="1"/>
  <c r="J1910" i="1" s="1"/>
  <c r="F1909" i="1" a="1"/>
  <c r="F1909" i="1"/>
  <c r="Q1911" i="1" a="1"/>
  <c r="Q1911" i="1"/>
  <c r="I1911" i="1" a="1"/>
  <c r="I1911" i="1"/>
  <c r="H1907" i="1" a="1"/>
  <c r="H1907" i="1"/>
  <c r="G1909" i="1" a="1"/>
  <c r="G1909" i="1" s="1"/>
  <c r="G1908" i="1" a="1"/>
  <c r="G1908" i="1"/>
  <c r="I1910" i="1" a="1"/>
  <c r="I1910" i="1"/>
  <c r="M1907" i="1" a="1"/>
  <c r="M1907" i="1"/>
  <c r="G1907" i="1" a="1"/>
  <c r="G1907" i="1" s="1"/>
  <c r="K1910" i="1" a="1"/>
  <c r="K1910" i="1" s="1"/>
  <c r="N1909" i="1" a="1"/>
  <c r="N1909" i="1" s="1"/>
  <c r="H1908" i="1" a="1"/>
  <c r="H1908" i="1" s="1"/>
  <c r="F1910" i="1" a="1"/>
  <c r="F1910" i="1" s="1"/>
  <c r="J1907" i="1" a="1"/>
  <c r="J1907" i="1" s="1"/>
  <c r="O1904" i="1" a="1"/>
  <c r="O1904" i="1" s="1"/>
  <c r="M1904" i="1" a="1"/>
  <c r="M1904" i="1" s="1"/>
  <c r="K1904" i="1" a="1"/>
  <c r="K1904" i="1" s="1"/>
  <c r="I1904" i="1" a="1"/>
  <c r="I1904" i="1"/>
  <c r="J1905" i="1" a="1"/>
  <c r="J1905" i="1"/>
  <c r="F1905" i="1" a="1"/>
  <c r="F1905" i="1" s="1"/>
  <c r="N1905" i="1" a="1"/>
  <c r="N1905" i="1"/>
  <c r="I1906" i="1" a="1"/>
  <c r="I1906" i="1" s="1"/>
  <c r="P1905" i="1" a="1"/>
  <c r="P1905" i="1" s="1"/>
  <c r="L1905" i="1" a="1"/>
  <c r="L1905" i="1"/>
  <c r="G1905" i="1" a="1"/>
  <c r="G1905" i="1"/>
  <c r="J1904" i="1" a="1"/>
  <c r="J1904" i="1"/>
  <c r="N1904" i="1" a="1"/>
  <c r="N1904" i="1" s="1"/>
  <c r="L1904" i="1" a="1"/>
  <c r="L1904" i="1" s="1"/>
  <c r="H1904" i="1" a="1"/>
  <c r="H1904" i="1" s="1"/>
  <c r="G1904" i="1" a="1"/>
  <c r="G1904" i="1" s="1"/>
  <c r="L1906" i="1" a="1"/>
  <c r="L1906" i="1"/>
  <c r="K1906" i="1" a="1"/>
  <c r="K1906" i="1"/>
  <c r="Q1905" i="1" a="1"/>
  <c r="Q1905" i="1"/>
  <c r="P1906" i="1" a="1"/>
  <c r="P1906" i="1"/>
  <c r="O1906" i="1" a="1"/>
  <c r="O1906" i="1" s="1"/>
  <c r="N1906" i="1" a="1"/>
  <c r="N1906" i="1" s="1"/>
  <c r="M1906" i="1" a="1"/>
  <c r="M1906" i="1" s="1"/>
  <c r="Q1904" i="1" a="1"/>
  <c r="Q1904" i="1" s="1"/>
  <c r="J1906" i="1" a="1"/>
  <c r="J1906" i="1" s="1"/>
  <c r="M1905" i="1" a="1"/>
  <c r="M1905" i="1"/>
  <c r="I1905" i="1" a="1"/>
  <c r="I1905" i="1"/>
  <c r="P1904" i="1" a="1"/>
  <c r="P1904" i="1" s="1"/>
  <c r="F1904" i="1" a="1"/>
  <c r="F1904" i="1" s="1"/>
  <c r="H1906" i="1" a="1"/>
  <c r="H1906" i="1" s="1"/>
  <c r="H1905" i="1" a="1"/>
  <c r="H1905" i="1" s="1"/>
  <c r="K1905" i="1" a="1"/>
  <c r="K1905" i="1" s="1"/>
  <c r="G1906" i="1" a="1"/>
  <c r="G1906" i="1" s="1"/>
  <c r="F1906" i="1" a="1"/>
  <c r="F1906" i="1"/>
  <c r="O1905" i="1" a="1"/>
  <c r="O1905" i="1"/>
  <c r="N1438" i="1" a="1"/>
  <c r="N1438" i="1" s="1"/>
  <c r="F1436" i="1" a="1"/>
  <c r="F1436" i="1" s="1"/>
  <c r="Q1433" i="1" a="1"/>
  <c r="Q1433" i="1" s="1"/>
  <c r="I1438" i="1" a="1"/>
  <c r="I1438" i="1"/>
  <c r="P1437" i="1" a="1"/>
  <c r="P1437" i="1"/>
  <c r="H1437" i="1" a="1"/>
  <c r="H1437" i="1"/>
  <c r="F1434" i="1" a="1"/>
  <c r="F1434" i="1" s="1"/>
  <c r="P1438" i="1" a="1"/>
  <c r="P1438" i="1" s="1"/>
  <c r="J1438" i="1" a="1"/>
  <c r="J1438" i="1"/>
  <c r="O1438" i="1" a="1"/>
  <c r="O1438" i="1" s="1"/>
  <c r="J1437" i="1" a="1"/>
  <c r="J1437" i="1" s="1"/>
  <c r="M1438" i="1" a="1"/>
  <c r="M1438" i="1"/>
  <c r="L1434" i="1" a="1"/>
  <c r="L1434" i="1"/>
  <c r="H1438" i="1" a="1"/>
  <c r="H1438" i="1"/>
  <c r="L1437" i="1" a="1"/>
  <c r="L1437" i="1" s="1"/>
  <c r="Q1436" i="1" a="1"/>
  <c r="Q1436" i="1" s="1"/>
  <c r="H1436" i="1" a="1"/>
  <c r="H1436" i="1" s="1"/>
  <c r="N1434" i="1" a="1"/>
  <c r="N1434" i="1" s="1"/>
  <c r="Q1437" i="1" a="1"/>
  <c r="Q1437" i="1" s="1"/>
  <c r="O1437" i="1" a="1"/>
  <c r="O1437" i="1" s="1"/>
  <c r="O1436" i="1" a="1"/>
  <c r="O1436" i="1" s="1"/>
  <c r="I1436" i="1" a="1"/>
  <c r="I1436" i="1" s="1"/>
  <c r="J1434" i="1" a="1"/>
  <c r="J1434" i="1"/>
  <c r="I1434" i="1" a="1"/>
  <c r="I1434" i="1"/>
  <c r="K1434" i="1" a="1"/>
  <c r="K1434" i="1" s="1"/>
  <c r="G1434" i="1" a="1"/>
  <c r="G1434" i="1" s="1"/>
  <c r="H1434" i="1" a="1"/>
  <c r="H1434" i="1" s="1"/>
  <c r="M1437" i="1" a="1"/>
  <c r="M1437" i="1" s="1"/>
  <c r="K1437" i="1" a="1"/>
  <c r="K1437" i="1"/>
  <c r="F1437" i="1" a="1"/>
  <c r="F1437" i="1" s="1"/>
  <c r="L1438" i="1" a="1"/>
  <c r="L1438" i="1"/>
  <c r="M1434" i="1" a="1"/>
  <c r="M1434" i="1" s="1"/>
  <c r="F1438" i="1" a="1"/>
  <c r="F1438" i="1"/>
  <c r="O1434" i="1" a="1"/>
  <c r="O1434" i="1"/>
  <c r="P1433" i="1" a="1"/>
  <c r="P1433" i="1" s="1"/>
  <c r="K1438" i="1" a="1"/>
  <c r="K1438" i="1"/>
  <c r="G1438" i="1" a="1"/>
  <c r="G1438" i="1" s="1"/>
  <c r="N1437" i="1" a="1"/>
  <c r="N1437" i="1" s="1"/>
  <c r="I1437" i="1" a="1"/>
  <c r="I1437" i="1" s="1"/>
  <c r="G1437" i="1" a="1"/>
  <c r="G1437" i="1" s="1"/>
  <c r="P1436" i="1" a="1"/>
  <c r="P1436" i="1" s="1"/>
  <c r="J1436" i="1" a="1"/>
  <c r="J1436" i="1"/>
  <c r="N1436" i="1" a="1"/>
  <c r="N1436" i="1"/>
  <c r="K1436" i="1" a="1"/>
  <c r="K1436" i="1"/>
  <c r="M1436" i="1" a="1"/>
  <c r="M1436" i="1" s="1"/>
  <c r="G1436" i="1" a="1"/>
  <c r="G1436" i="1"/>
  <c r="L1436" i="1" a="1"/>
  <c r="L1436" i="1" s="1"/>
  <c r="Q1434" i="1" a="1"/>
  <c r="Q1434" i="1" s="1"/>
  <c r="P1434" i="1" a="1"/>
  <c r="P1434" i="1" s="1"/>
  <c r="O1432" i="1" a="1"/>
  <c r="O1432" i="1"/>
  <c r="N1431" i="1" a="1"/>
  <c r="N1431" i="1" s="1"/>
  <c r="K1432" i="1" a="1"/>
  <c r="K1432" i="1" s="1"/>
  <c r="Q1432" i="1" a="1"/>
  <c r="Q1432" i="1" s="1"/>
  <c r="P1431" i="1" a="1"/>
  <c r="P1431" i="1"/>
  <c r="K1431" i="1" a="1"/>
  <c r="K1431" i="1" s="1"/>
  <c r="L1433" i="1" a="1"/>
  <c r="L1433" i="1"/>
  <c r="H1433" i="1" a="1"/>
  <c r="H1433" i="1" s="1"/>
  <c r="J1432" i="1" a="1"/>
  <c r="J1432" i="1" s="1"/>
  <c r="G1432" i="1" a="1"/>
  <c r="G1432" i="1"/>
  <c r="Q1431" i="1" a="1"/>
  <c r="Q1431" i="1" s="1"/>
  <c r="K1433" i="1" a="1"/>
  <c r="K1433" i="1" s="1"/>
  <c r="H1432" i="1" a="1"/>
  <c r="H1432" i="1"/>
  <c r="H1431" i="1" a="1"/>
  <c r="H1431" i="1" s="1"/>
  <c r="P1432" i="1" a="1"/>
  <c r="P1432" i="1"/>
  <c r="L1432" i="1" a="1"/>
  <c r="L1432" i="1" s="1"/>
  <c r="O1431" i="1" a="1"/>
  <c r="O1431" i="1"/>
  <c r="L1431" i="1" a="1"/>
  <c r="L1431" i="1"/>
  <c r="Q1430" i="1" a="1"/>
  <c r="Q1430" i="1" s="1"/>
  <c r="L1430" i="1" a="1"/>
  <c r="L1430" i="1"/>
  <c r="G1430" i="1" a="1"/>
  <c r="G1430" i="1" s="1"/>
  <c r="J1430" i="1" a="1"/>
  <c r="J1430" i="1" s="1"/>
  <c r="K1430" i="1" a="1"/>
  <c r="K1430" i="1"/>
  <c r="I1430" i="1" a="1"/>
  <c r="I1430" i="1"/>
  <c r="J1433" i="1" a="1"/>
  <c r="J1433" i="1"/>
  <c r="O1430" i="1" a="1"/>
  <c r="O1430" i="1" s="1"/>
  <c r="I1432" i="1" a="1"/>
  <c r="I1432" i="1" s="1"/>
  <c r="G1431" i="1" a="1"/>
  <c r="G1431" i="1" s="1"/>
  <c r="M1430" i="1" a="1"/>
  <c r="M1430" i="1"/>
  <c r="G1433" i="1" a="1"/>
  <c r="G1433" i="1"/>
  <c r="M1432" i="1" a="1"/>
  <c r="M1432" i="1"/>
  <c r="F1432" i="1" a="1"/>
  <c r="F1432" i="1"/>
  <c r="F1431" i="1" a="1"/>
  <c r="F1431" i="1" s="1"/>
  <c r="I1433" i="1" a="1"/>
  <c r="I1433" i="1"/>
  <c r="F1430" i="1" a="1"/>
  <c r="F1430" i="1" s="1"/>
  <c r="O1433" i="1" a="1"/>
  <c r="O1433" i="1"/>
  <c r="N1433" i="1" a="1"/>
  <c r="N1433" i="1" s="1"/>
  <c r="J1431" i="1" a="1"/>
  <c r="J1431" i="1"/>
  <c r="F1433" i="1" a="1"/>
  <c r="F1433" i="1"/>
  <c r="N1432" i="1" a="1"/>
  <c r="N1432" i="1"/>
  <c r="M1431" i="1" a="1"/>
  <c r="M1431" i="1"/>
  <c r="P1430" i="1" a="1"/>
  <c r="P1430" i="1" s="1"/>
  <c r="H1430" i="1" a="1"/>
  <c r="H1430" i="1" s="1"/>
  <c r="N1430" i="1" a="1"/>
  <c r="N1430" i="1" s="1"/>
  <c r="I1431" i="1" a="1"/>
  <c r="I1431" i="1" s="1"/>
  <c r="M1433" i="1" a="1"/>
  <c r="M1433" i="1"/>
  <c r="O1424" i="1" a="1"/>
  <c r="O1424" i="1"/>
  <c r="N1424" i="1" a="1"/>
  <c r="N1424" i="1" s="1"/>
  <c r="L1423" i="1" a="1"/>
  <c r="L1423" i="1"/>
  <c r="Q1420" i="1" a="1"/>
  <c r="Q1420" i="1"/>
  <c r="L1420" i="1" a="1"/>
  <c r="L1420" i="1" s="1"/>
  <c r="L1421" i="1" a="1"/>
  <c r="L1421" i="1" s="1"/>
  <c r="K1424" i="1" a="1"/>
  <c r="K1424" i="1"/>
  <c r="J1424" i="1" a="1"/>
  <c r="J1424" i="1"/>
  <c r="I1424" i="1" a="1"/>
  <c r="I1424" i="1"/>
  <c r="H1423" i="1" a="1"/>
  <c r="H1423" i="1" s="1"/>
  <c r="J1420" i="1" a="1"/>
  <c r="J1420" i="1"/>
  <c r="Q1419" i="1" a="1"/>
  <c r="Q1419" i="1"/>
  <c r="P1422" i="1" a="1"/>
  <c r="P1422" i="1" s="1"/>
  <c r="G1424" i="1" a="1"/>
  <c r="G1424" i="1"/>
  <c r="G1422" i="1" a="1"/>
  <c r="G1422" i="1" s="1"/>
  <c r="G1420" i="1" a="1"/>
  <c r="G1420" i="1"/>
  <c r="P1423" i="1" a="1"/>
  <c r="P1423" i="1" s="1"/>
  <c r="O1423" i="1" a="1"/>
  <c r="O1423" i="1"/>
  <c r="M1423" i="1" a="1"/>
  <c r="M1423" i="1"/>
  <c r="G1423" i="1" a="1"/>
  <c r="G1423" i="1"/>
  <c r="O1422" i="1" a="1"/>
  <c r="O1422" i="1" s="1"/>
  <c r="F1424" i="1" a="1"/>
  <c r="F1424" i="1" s="1"/>
  <c r="I1423" i="1" a="1"/>
  <c r="I1423" i="1"/>
  <c r="P1419" i="1" a="1"/>
  <c r="P1419" i="1" s="1"/>
  <c r="Q1422" i="1" a="1"/>
  <c r="Q1422" i="1" s="1"/>
  <c r="K1421" i="1" a="1"/>
  <c r="K1421" i="1" s="1"/>
  <c r="F1422" i="1" a="1"/>
  <c r="F1422" i="1" s="1"/>
  <c r="H1424" i="1" a="1"/>
  <c r="H1424" i="1" s="1"/>
  <c r="L1422" i="1" a="1"/>
  <c r="L1422" i="1" s="1"/>
  <c r="H1420" i="1" a="1"/>
  <c r="H1420" i="1"/>
  <c r="J1422" i="1" a="1"/>
  <c r="J1422" i="1" s="1"/>
  <c r="J1423" i="1" a="1"/>
  <c r="J1423" i="1" s="1"/>
  <c r="K1422" i="1" a="1"/>
  <c r="K1422" i="1" s="1"/>
  <c r="H1422" i="1" a="1"/>
  <c r="H1422" i="1" s="1"/>
  <c r="Q1423" i="1" a="1"/>
  <c r="Q1423" i="1"/>
  <c r="K1423" i="1" a="1"/>
  <c r="K1423" i="1" s="1"/>
  <c r="O1421" i="1" a="1"/>
  <c r="O1421" i="1"/>
  <c r="F1420" i="1" a="1"/>
  <c r="F1420" i="1" s="1"/>
  <c r="I1421" i="1" a="1"/>
  <c r="I1421" i="1"/>
  <c r="H1421" i="1" a="1"/>
  <c r="H1421" i="1"/>
  <c r="M1420" i="1" a="1"/>
  <c r="M1420" i="1"/>
  <c r="M1422" i="1" a="1"/>
  <c r="M1422" i="1" s="1"/>
  <c r="I1422" i="1" a="1"/>
  <c r="I1422" i="1" s="1"/>
  <c r="I1420" i="1" a="1"/>
  <c r="I1420" i="1" s="1"/>
  <c r="J1421" i="1" a="1"/>
  <c r="J1421" i="1"/>
  <c r="O1420" i="1" a="1"/>
  <c r="O1420" i="1" s="1"/>
  <c r="Q1421" i="1" a="1"/>
  <c r="Q1421" i="1"/>
  <c r="G1421" i="1" a="1"/>
  <c r="G1421" i="1"/>
  <c r="K1420" i="1" a="1"/>
  <c r="K1420" i="1"/>
  <c r="L1424" i="1" a="1"/>
  <c r="L1424" i="1"/>
  <c r="O1419" i="1" a="1"/>
  <c r="O1419" i="1" s="1"/>
  <c r="N1421" i="1" a="1"/>
  <c r="N1421" i="1" s="1"/>
  <c r="N1420" i="1" a="1"/>
  <c r="N1420" i="1"/>
  <c r="Q1424" i="1" a="1"/>
  <c r="Q1424" i="1" s="1"/>
  <c r="P1421" i="1" a="1"/>
  <c r="P1421" i="1" s="1"/>
  <c r="P1424" i="1" a="1"/>
  <c r="P1424" i="1"/>
  <c r="M1424" i="1" a="1"/>
  <c r="M1424" i="1" s="1"/>
  <c r="F1421" i="1" a="1"/>
  <c r="F1421" i="1" s="1"/>
  <c r="F1423" i="1" a="1"/>
  <c r="F1423" i="1" s="1"/>
  <c r="N1422" i="1" a="1"/>
  <c r="N1422" i="1" s="1"/>
  <c r="P1420" i="1" a="1"/>
  <c r="P1420" i="1"/>
  <c r="M1421" i="1" a="1"/>
  <c r="M1421" i="1" s="1"/>
  <c r="N1423" i="1" a="1"/>
  <c r="N1423" i="1"/>
  <c r="J1418" i="1" a="1"/>
  <c r="J1418" i="1"/>
  <c r="N1417" i="1" a="1"/>
  <c r="N1417" i="1" s="1"/>
  <c r="G1416" i="1" a="1"/>
  <c r="G1416" i="1" s="1"/>
  <c r="P1417" i="1" a="1"/>
  <c r="P1417" i="1" s="1"/>
  <c r="K1416" i="1" a="1"/>
  <c r="K1416" i="1" s="1"/>
  <c r="H1419" i="1" a="1"/>
  <c r="H1419" i="1"/>
  <c r="G1419" i="1" a="1"/>
  <c r="G1419" i="1"/>
  <c r="Q1417" i="1" a="1"/>
  <c r="Q1417" i="1"/>
  <c r="F1416" i="1" a="1"/>
  <c r="F1416" i="1" s="1"/>
  <c r="M1418" i="1" a="1"/>
  <c r="M1418" i="1" s="1"/>
  <c r="H1416" i="1" a="1"/>
  <c r="H1416" i="1"/>
  <c r="I1417" i="1" a="1"/>
  <c r="I1417" i="1"/>
  <c r="F1419" i="1" a="1"/>
  <c r="F1419" i="1" s="1"/>
  <c r="H1418" i="1" a="1"/>
  <c r="H1418" i="1" s="1"/>
  <c r="F1418" i="1" a="1"/>
  <c r="F1418" i="1" s="1"/>
  <c r="Q1418" i="1" a="1"/>
  <c r="Q1418" i="1" s="1"/>
  <c r="O1418" i="1" a="1"/>
  <c r="O1418" i="1" s="1"/>
  <c r="K1418" i="1" a="1"/>
  <c r="K1418" i="1" s="1"/>
  <c r="K1417" i="1" a="1"/>
  <c r="K1417" i="1"/>
  <c r="J1416" i="1" a="1"/>
  <c r="J1416" i="1" s="1"/>
  <c r="I1416" i="1" a="1"/>
  <c r="I1416" i="1" s="1"/>
  <c r="F1417" i="1" a="1"/>
  <c r="F1417" i="1"/>
  <c r="J1417" i="1" a="1"/>
  <c r="J1417" i="1"/>
  <c r="G1417" i="1" a="1"/>
  <c r="G1417" i="1" s="1"/>
  <c r="Q1416" i="1" a="1"/>
  <c r="Q1416" i="1"/>
  <c r="O1416" i="1" a="1"/>
  <c r="O1416" i="1" s="1"/>
  <c r="M1416" i="1" a="1"/>
  <c r="M1416" i="1"/>
  <c r="P1418" i="1" a="1"/>
  <c r="P1418" i="1"/>
  <c r="N1418" i="1" a="1"/>
  <c r="N1418" i="1" s="1"/>
  <c r="N1419" i="1" a="1"/>
  <c r="N1419" i="1"/>
  <c r="M1419" i="1" a="1"/>
  <c r="M1419" i="1" s="1"/>
  <c r="L1419" i="1" a="1"/>
  <c r="L1419" i="1"/>
  <c r="H1417" i="1" a="1"/>
  <c r="H1417" i="1" s="1"/>
  <c r="I1419" i="1" a="1"/>
  <c r="I1419" i="1" s="1"/>
  <c r="J1419" i="1" a="1"/>
  <c r="J1419" i="1"/>
  <c r="O1417" i="1" a="1"/>
  <c r="O1417" i="1"/>
  <c r="L1418" i="1" a="1"/>
  <c r="L1418" i="1"/>
  <c r="I1418" i="1" a="1"/>
  <c r="I1418" i="1" s="1"/>
  <c r="G1418" i="1" a="1"/>
  <c r="G1418" i="1"/>
  <c r="M1417" i="1" a="1"/>
  <c r="M1417" i="1"/>
  <c r="L1417" i="1" a="1"/>
  <c r="L1417" i="1" s="1"/>
  <c r="P1416" i="1" a="1"/>
  <c r="P1416" i="1"/>
  <c r="L1416" i="1" a="1"/>
  <c r="L1416" i="1"/>
  <c r="N1416" i="1" a="1"/>
  <c r="N1416" i="1" s="1"/>
  <c r="K1419" i="1" a="1"/>
  <c r="K1419" i="1" s="1"/>
  <c r="N1407" i="1" a="1"/>
  <c r="N1407" i="1" s="1"/>
  <c r="K1409" i="1" a="1"/>
  <c r="K1409" i="1"/>
  <c r="G1410" i="1" a="1"/>
  <c r="G1410" i="1" s="1"/>
  <c r="Q1407" i="1" a="1"/>
  <c r="Q1407" i="1" s="1"/>
  <c r="Q1410" i="1" a="1"/>
  <c r="Q1410" i="1" s="1"/>
  <c r="J1409" i="1" a="1"/>
  <c r="J1409" i="1"/>
  <c r="F1409" i="1" a="1"/>
  <c r="F1409" i="1"/>
  <c r="P1410" i="1" a="1"/>
  <c r="P1410" i="1"/>
  <c r="M1410" i="1" a="1"/>
  <c r="M1410" i="1" s="1"/>
  <c r="H1409" i="1" a="1"/>
  <c r="H1409" i="1" s="1"/>
  <c r="Q1405" i="1" a="1"/>
  <c r="Q1405" i="1"/>
  <c r="O1410" i="1" a="1"/>
  <c r="O1410" i="1" s="1"/>
  <c r="I1410" i="1" a="1"/>
  <c r="I1410" i="1"/>
  <c r="F1410" i="1" a="1"/>
  <c r="F1410" i="1" s="1"/>
  <c r="Q1409" i="1" a="1"/>
  <c r="Q1409" i="1" s="1"/>
  <c r="L1409" i="1" a="1"/>
  <c r="L1409" i="1"/>
  <c r="N1410" i="1" a="1"/>
  <c r="N1410" i="1"/>
  <c r="L1410" i="1" a="1"/>
  <c r="L1410" i="1" s="1"/>
  <c r="J1410" i="1" a="1"/>
  <c r="J1410" i="1"/>
  <c r="G1407" i="1" a="1"/>
  <c r="G1407" i="1"/>
  <c r="H1410" i="1" a="1"/>
  <c r="H1410" i="1"/>
  <c r="P1405" i="1" a="1"/>
  <c r="P1405" i="1"/>
  <c r="P1409" i="1" a="1"/>
  <c r="P1409" i="1"/>
  <c r="N1409" i="1" a="1"/>
  <c r="N1409" i="1"/>
  <c r="G1409" i="1" a="1"/>
  <c r="G1409" i="1" s="1"/>
  <c r="M1409" i="1" a="1"/>
  <c r="M1409" i="1" s="1"/>
  <c r="I1409" i="1" a="1"/>
  <c r="I1409" i="1" s="1"/>
  <c r="Q1408" i="1" a="1"/>
  <c r="Q1408" i="1" s="1"/>
  <c r="M1407" i="1" a="1"/>
  <c r="M1407" i="1"/>
  <c r="P1408" i="1" a="1"/>
  <c r="P1408" i="1" s="1"/>
  <c r="O1407" i="1" a="1"/>
  <c r="O1407" i="1" s="1"/>
  <c r="I1408" i="1" a="1"/>
  <c r="I1408" i="1"/>
  <c r="P1407" i="1" a="1"/>
  <c r="P1407" i="1" s="1"/>
  <c r="I1407" i="1" a="1"/>
  <c r="I1407" i="1" s="1"/>
  <c r="K1407" i="1" a="1"/>
  <c r="K1407" i="1"/>
  <c r="O1408" i="1" a="1"/>
  <c r="O1408" i="1"/>
  <c r="F1407" i="1" a="1"/>
  <c r="F1407" i="1"/>
  <c r="H1407" i="1" a="1"/>
  <c r="H1407" i="1" s="1"/>
  <c r="K1408" i="1" a="1"/>
  <c r="K1408" i="1" s="1"/>
  <c r="N1408" i="1" a="1"/>
  <c r="N1408" i="1"/>
  <c r="L1408" i="1" a="1"/>
  <c r="L1408" i="1"/>
  <c r="H1408" i="1" a="1"/>
  <c r="H1408" i="1" s="1"/>
  <c r="G1408" i="1" a="1"/>
  <c r="G1408" i="1" s="1"/>
  <c r="J1408" i="1" a="1"/>
  <c r="J1408" i="1" s="1"/>
  <c r="M1408" i="1" a="1"/>
  <c r="M1408" i="1" s="1"/>
  <c r="F1408" i="1" a="1"/>
  <c r="F1408" i="1"/>
  <c r="O1409" i="1" a="1"/>
  <c r="O1409" i="1" s="1"/>
  <c r="J1407" i="1" a="1"/>
  <c r="J1407" i="1"/>
  <c r="L1407" i="1" a="1"/>
  <c r="L1407" i="1"/>
  <c r="K1410" i="1" a="1"/>
  <c r="K1410" i="1" s="1"/>
  <c r="N1403" i="1" a="1"/>
  <c r="N1403" i="1"/>
  <c r="L1403" i="1" a="1"/>
  <c r="L1403" i="1"/>
  <c r="P1402" i="1" a="1"/>
  <c r="P1402" i="1"/>
  <c r="K1402" i="1" a="1"/>
  <c r="K1402" i="1" s="1"/>
  <c r="P1401" i="1" a="1"/>
  <c r="P1401" i="1"/>
  <c r="M1401" i="1" a="1"/>
  <c r="M1401" i="1" s="1"/>
  <c r="N1405" i="1" a="1"/>
  <c r="N1405" i="1" s="1"/>
  <c r="O1405" i="1" a="1"/>
  <c r="O1405" i="1" s="1"/>
  <c r="M1405" i="1" a="1"/>
  <c r="M1405" i="1" s="1"/>
  <c r="L1405" i="1" a="1"/>
  <c r="L1405" i="1" s="1"/>
  <c r="K1405" i="1" a="1"/>
  <c r="K1405" i="1"/>
  <c r="J1405" i="1" a="1"/>
  <c r="J1405" i="1" s="1"/>
  <c r="H1405" i="1" a="1"/>
  <c r="H1405" i="1" s="1"/>
  <c r="G1405" i="1" a="1"/>
  <c r="G1405" i="1" s="1"/>
  <c r="K1404" i="1" a="1"/>
  <c r="K1404" i="1"/>
  <c r="N1404" i="1" a="1"/>
  <c r="N1404" i="1"/>
  <c r="K1401" i="1" a="1"/>
  <c r="K1401" i="1"/>
  <c r="G1401" i="1" a="1"/>
  <c r="G1401" i="1" s="1"/>
  <c r="Q1402" i="1" a="1"/>
  <c r="Q1402" i="1"/>
  <c r="Q1401" i="1" a="1"/>
  <c r="Q1401" i="1" s="1"/>
  <c r="J1402" i="1" a="1"/>
  <c r="J1402" i="1"/>
  <c r="F1405" i="1" a="1"/>
  <c r="F1405" i="1" s="1"/>
  <c r="Q1404" i="1" a="1"/>
  <c r="Q1404" i="1"/>
  <c r="L1404" i="1" a="1"/>
  <c r="L1404" i="1" s="1"/>
  <c r="I1404" i="1" a="1"/>
  <c r="I1404" i="1" s="1"/>
  <c r="H1404" i="1" a="1"/>
  <c r="H1404" i="1" s="1"/>
  <c r="G1404" i="1" a="1"/>
  <c r="G1404" i="1"/>
  <c r="L1401" i="1" a="1"/>
  <c r="L1401" i="1"/>
  <c r="F1404" i="1" a="1"/>
  <c r="F1404" i="1" s="1"/>
  <c r="F1401" i="1" a="1"/>
  <c r="F1401" i="1" s="1"/>
  <c r="Q1403" i="1" a="1"/>
  <c r="Q1403" i="1"/>
  <c r="O1403" i="1" a="1"/>
  <c r="O1403" i="1"/>
  <c r="H1403" i="1" a="1"/>
  <c r="H1403" i="1" s="1"/>
  <c r="G1403" i="1" a="1"/>
  <c r="G1403" i="1" s="1"/>
  <c r="F1402" i="1" a="1"/>
  <c r="F1402" i="1"/>
  <c r="I1401" i="1" a="1"/>
  <c r="I1401" i="1" s="1"/>
  <c r="G1402" i="1" a="1"/>
  <c r="G1402" i="1"/>
  <c r="J1401" i="1" a="1"/>
  <c r="J1401" i="1"/>
  <c r="F1403" i="1" a="1"/>
  <c r="F1403" i="1" s="1"/>
  <c r="N1402" i="1" a="1"/>
  <c r="N1402" i="1"/>
  <c r="O1401" i="1" a="1"/>
  <c r="O1401" i="1" s="1"/>
  <c r="L1402" i="1" a="1"/>
  <c r="L1402" i="1" s="1"/>
  <c r="N1401" i="1" a="1"/>
  <c r="N1401" i="1" s="1"/>
  <c r="I1402" i="1" a="1"/>
  <c r="I1402" i="1" s="1"/>
  <c r="M1402" i="1" a="1"/>
  <c r="M1402" i="1"/>
  <c r="I1405" i="1" a="1"/>
  <c r="I1405" i="1"/>
  <c r="J1404" i="1" a="1"/>
  <c r="J1404" i="1"/>
  <c r="P1404" i="1" a="1"/>
  <c r="P1404" i="1" s="1"/>
  <c r="O1404" i="1" a="1"/>
  <c r="O1404" i="1"/>
  <c r="M1404" i="1" a="1"/>
  <c r="M1404" i="1"/>
  <c r="I1403" i="1" a="1"/>
  <c r="I1403" i="1" s="1"/>
  <c r="J1403" i="1" a="1"/>
  <c r="J1403" i="1" s="1"/>
  <c r="P1403" i="1" a="1"/>
  <c r="P1403" i="1" s="1"/>
  <c r="K1403" i="1" a="1"/>
  <c r="K1403" i="1" s="1"/>
  <c r="M1403" i="1" a="1"/>
  <c r="M1403" i="1" s="1"/>
  <c r="O1402" i="1" a="1"/>
  <c r="O1402" i="1"/>
  <c r="H1402" i="1" a="1"/>
  <c r="H1402" i="1"/>
  <c r="H1401" i="1" a="1"/>
  <c r="H1401" i="1" s="1"/>
  <c r="N1374" i="1" a="1"/>
  <c r="N1374" i="1" s="1"/>
  <c r="O1374" i="1" a="1"/>
  <c r="O1374" i="1" s="1"/>
  <c r="Q1374" i="1" a="1"/>
  <c r="Q1374" i="1"/>
  <c r="P1374" i="1" a="1"/>
  <c r="P1374" i="1" s="1"/>
  <c r="K1374" i="1" a="1"/>
  <c r="K1374" i="1"/>
  <c r="P1370" i="1" a="1"/>
  <c r="P1370" i="1"/>
  <c r="P1369" i="1" a="1"/>
  <c r="P1369" i="1"/>
  <c r="I1374" i="1" a="1"/>
  <c r="I1374" i="1"/>
  <c r="P1371" i="1" a="1"/>
  <c r="P1371" i="1"/>
  <c r="O1373" i="1" a="1"/>
  <c r="O1373" i="1" s="1"/>
  <c r="H1374" i="1" a="1"/>
  <c r="H1374" i="1" s="1"/>
  <c r="F1374" i="1" a="1"/>
  <c r="F1374" i="1" s="1"/>
  <c r="L1373" i="1" a="1"/>
  <c r="L1373" i="1" s="1"/>
  <c r="G1373" i="1" a="1"/>
  <c r="G1373" i="1" s="1"/>
  <c r="I1370" i="1" a="1"/>
  <c r="I1370" i="1" s="1"/>
  <c r="F1373" i="1" a="1"/>
  <c r="F1373" i="1" s="1"/>
  <c r="J1372" i="1" a="1"/>
  <c r="J1372" i="1"/>
  <c r="I1372" i="1" a="1"/>
  <c r="I1372" i="1" s="1"/>
  <c r="Q1371" i="1" a="1"/>
  <c r="Q1371" i="1"/>
  <c r="M1369" i="1" a="1"/>
  <c r="M1369" i="1" s="1"/>
  <c r="L1371" i="1" a="1"/>
  <c r="L1371" i="1" s="1"/>
  <c r="H1370" i="1" a="1"/>
  <c r="H1370" i="1"/>
  <c r="G1370" i="1" a="1"/>
  <c r="G1370" i="1"/>
  <c r="Q1369" i="1" a="1"/>
  <c r="Q1369" i="1"/>
  <c r="O1369" i="1" a="1"/>
  <c r="O1369" i="1" s="1"/>
  <c r="G1374" i="1" a="1"/>
  <c r="G1374" i="1" s="1"/>
  <c r="P1373" i="1" a="1"/>
  <c r="P1373" i="1"/>
  <c r="K1372" i="1" a="1"/>
  <c r="K1372" i="1"/>
  <c r="G1371" i="1" a="1"/>
  <c r="G1371" i="1" s="1"/>
  <c r="Q1373" i="1" a="1"/>
  <c r="Q1373" i="1" s="1"/>
  <c r="M1373" i="1" a="1"/>
  <c r="M1373" i="1" s="1"/>
  <c r="M1370" i="1" a="1"/>
  <c r="M1370" i="1" s="1"/>
  <c r="H1372" i="1" a="1"/>
  <c r="H1372" i="1"/>
  <c r="L1369" i="1" a="1"/>
  <c r="L1369" i="1"/>
  <c r="I1373" i="1" a="1"/>
  <c r="I1373" i="1" s="1"/>
  <c r="P1372" i="1" a="1"/>
  <c r="P1372" i="1"/>
  <c r="L1372" i="1" a="1"/>
  <c r="L1372" i="1"/>
  <c r="K1373" i="1" a="1"/>
  <c r="K1373" i="1" s="1"/>
  <c r="J1373" i="1" a="1"/>
  <c r="J1373" i="1"/>
  <c r="N1369" i="1" a="1"/>
  <c r="N1369" i="1"/>
  <c r="H1373" i="1" a="1"/>
  <c r="H1373" i="1" s="1"/>
  <c r="Q1372" i="1" a="1"/>
  <c r="Q1372" i="1" s="1"/>
  <c r="G1372" i="1" a="1"/>
  <c r="G1372" i="1" s="1"/>
  <c r="K1371" i="1" a="1"/>
  <c r="K1371" i="1" s="1"/>
  <c r="N1371" i="1" a="1"/>
  <c r="N1371" i="1" s="1"/>
  <c r="N1372" i="1" a="1"/>
  <c r="N1372" i="1" s="1"/>
  <c r="F1371" i="1" a="1"/>
  <c r="F1371" i="1" s="1"/>
  <c r="F1372" i="1" a="1"/>
  <c r="F1372" i="1" s="1"/>
  <c r="M1372" i="1" a="1"/>
  <c r="M1372" i="1"/>
  <c r="O1372" i="1" a="1"/>
  <c r="O1372" i="1" s="1"/>
  <c r="I1371" i="1" a="1"/>
  <c r="I1371" i="1" s="1"/>
  <c r="J1370" i="1" a="1"/>
  <c r="J1370" i="1" s="1"/>
  <c r="J1369" i="1" a="1"/>
  <c r="J1369" i="1" s="1"/>
  <c r="J1371" i="1" a="1"/>
  <c r="J1371" i="1"/>
  <c r="M1371" i="1" a="1"/>
  <c r="M1371" i="1" s="1"/>
  <c r="H1371" i="1" a="1"/>
  <c r="H1371" i="1"/>
  <c r="Q1370" i="1" a="1"/>
  <c r="Q1370" i="1"/>
  <c r="J1374" i="1" a="1"/>
  <c r="J1374" i="1" s="1"/>
  <c r="K1370" i="1" a="1"/>
  <c r="K1370" i="1" s="1"/>
  <c r="N1373" i="1" a="1"/>
  <c r="N1373" i="1" s="1"/>
  <c r="F1370" i="1" a="1"/>
  <c r="F1370" i="1" s="1"/>
  <c r="O1371" i="1" a="1"/>
  <c r="O1371" i="1"/>
  <c r="L1370" i="1" a="1"/>
  <c r="L1370" i="1"/>
  <c r="K1369" i="1" a="1"/>
  <c r="K1369" i="1"/>
  <c r="O1370" i="1" a="1"/>
  <c r="O1370" i="1" s="1"/>
  <c r="N1370" i="1" a="1"/>
  <c r="N1370" i="1" s="1"/>
  <c r="M1374" i="1" a="1"/>
  <c r="M1374" i="1" s="1"/>
  <c r="L1374" i="1" a="1"/>
  <c r="L1374" i="1" s="1"/>
  <c r="K1367" i="1" a="1"/>
  <c r="K1367" i="1"/>
  <c r="J1367" i="1" a="1"/>
  <c r="J1367" i="1" s="1"/>
  <c r="I1367" i="1" a="1"/>
  <c r="I1367" i="1" s="1"/>
  <c r="M1365" i="1" a="1"/>
  <c r="M1365" i="1"/>
  <c r="M1364" i="1" a="1"/>
  <c r="M1364" i="1"/>
  <c r="M1368" i="1" a="1"/>
  <c r="M1368" i="1" s="1"/>
  <c r="J1368" i="1" a="1"/>
  <c r="J1368" i="1"/>
  <c r="Q1366" i="1" a="1"/>
  <c r="Q1366" i="1" s="1"/>
  <c r="K1366" i="1" a="1"/>
  <c r="K1366" i="1" s="1"/>
  <c r="K1365" i="1" a="1"/>
  <c r="K1365" i="1" s="1"/>
  <c r="G1365" i="1" a="1"/>
  <c r="G1365" i="1"/>
  <c r="K1364" i="1" a="1"/>
  <c r="K1364" i="1" s="1"/>
  <c r="F1367" i="1" a="1"/>
  <c r="F1367" i="1"/>
  <c r="M1366" i="1" a="1"/>
  <c r="M1366" i="1" s="1"/>
  <c r="O1365" i="1" a="1"/>
  <c r="O1365" i="1" s="1"/>
  <c r="F1365" i="1" a="1"/>
  <c r="F1365" i="1" s="1"/>
  <c r="G1366" i="1" a="1"/>
  <c r="G1366" i="1"/>
  <c r="F1369" i="1" a="1"/>
  <c r="F1369" i="1"/>
  <c r="Q1368" i="1" a="1"/>
  <c r="Q1368" i="1"/>
  <c r="O1368" i="1" a="1"/>
  <c r="O1368" i="1" s="1"/>
  <c r="H1367" i="1" a="1"/>
  <c r="H1367" i="1"/>
  <c r="N1368" i="1" a="1"/>
  <c r="N1368" i="1"/>
  <c r="K1368" i="1" a="1"/>
  <c r="K1368" i="1" s="1"/>
  <c r="O1367" i="1" a="1"/>
  <c r="O1367" i="1"/>
  <c r="N1364" i="1" a="1"/>
  <c r="N1364" i="1"/>
  <c r="I1368" i="1" a="1"/>
  <c r="I1368" i="1"/>
  <c r="H1368" i="1" a="1"/>
  <c r="H1368" i="1" s="1"/>
  <c r="G1368" i="1" a="1"/>
  <c r="G1368" i="1"/>
  <c r="F1368" i="1" a="1"/>
  <c r="F1368" i="1"/>
  <c r="P1365" i="1" a="1"/>
  <c r="P1365" i="1" s="1"/>
  <c r="G1367" i="1" a="1"/>
  <c r="G1367" i="1" s="1"/>
  <c r="P1364" i="1" a="1"/>
  <c r="P1364" i="1" s="1"/>
  <c r="O1366" i="1" a="1"/>
  <c r="O1366" i="1"/>
  <c r="L1366" i="1" a="1"/>
  <c r="L1366" i="1" s="1"/>
  <c r="G1364" i="1" a="1"/>
  <c r="G1364" i="1"/>
  <c r="F1366" i="1" a="1"/>
  <c r="F1366" i="1" s="1"/>
  <c r="P1367" i="1" a="1"/>
  <c r="P1367" i="1"/>
  <c r="N1367" i="1" a="1"/>
  <c r="N1367" i="1"/>
  <c r="L1367" i="1" a="1"/>
  <c r="L1367" i="1" s="1"/>
  <c r="N1366" i="1" a="1"/>
  <c r="N1366" i="1" s="1"/>
  <c r="N1365" i="1" a="1"/>
  <c r="N1365" i="1"/>
  <c r="J1366" i="1" a="1"/>
  <c r="J1366" i="1"/>
  <c r="J1365" i="1" a="1"/>
  <c r="J1365" i="1"/>
  <c r="J1364" i="1" a="1"/>
  <c r="J1364" i="1" s="1"/>
  <c r="I1366" i="1" a="1"/>
  <c r="I1366" i="1" s="1"/>
  <c r="O1364" i="1" a="1"/>
  <c r="O1364" i="1"/>
  <c r="H1366" i="1" a="1"/>
  <c r="H1366" i="1"/>
  <c r="L1365" i="1" a="1"/>
  <c r="L1365" i="1" s="1"/>
  <c r="L1364" i="1" a="1"/>
  <c r="L1364" i="1" s="1"/>
  <c r="Q1364" i="1" a="1"/>
  <c r="Q1364" i="1"/>
  <c r="M1367" i="1" a="1"/>
  <c r="M1367" i="1" s="1"/>
  <c r="P1366" i="1" a="1"/>
  <c r="P1366" i="1"/>
  <c r="H1365" i="1" a="1"/>
  <c r="H1365" i="1" s="1"/>
  <c r="H1364" i="1" a="1"/>
  <c r="H1364" i="1"/>
  <c r="I1369" i="1" a="1"/>
  <c r="I1369" i="1"/>
  <c r="Q1365" i="1" a="1"/>
  <c r="Q1365" i="1"/>
  <c r="H1369" i="1" a="1"/>
  <c r="H1369" i="1"/>
  <c r="I1365" i="1" a="1"/>
  <c r="I1365" i="1"/>
  <c r="F1364" i="1" a="1"/>
  <c r="F1364" i="1" s="1"/>
  <c r="I1364" i="1" a="1"/>
  <c r="I1364" i="1" s="1"/>
  <c r="L1368" i="1" a="1"/>
  <c r="L1368" i="1" s="1"/>
  <c r="Q1367" i="1" a="1"/>
  <c r="Q1367" i="1" s="1"/>
  <c r="G1369" i="1" a="1"/>
  <c r="G1369" i="1"/>
  <c r="P1368" i="1" a="1"/>
  <c r="P1368" i="1" s="1"/>
  <c r="M1363" i="1" a="1"/>
  <c r="M1363" i="1"/>
  <c r="Q1363" i="1" a="1"/>
  <c r="Q1363" i="1"/>
  <c r="I1363" i="1" a="1"/>
  <c r="I1363" i="1" s="1"/>
  <c r="L1362" i="1" a="1"/>
  <c r="L1362" i="1" s="1"/>
  <c r="J1362" i="1" a="1"/>
  <c r="J1362" i="1" s="1"/>
  <c r="P1363" i="1" a="1"/>
  <c r="P1363" i="1" s="1"/>
  <c r="O1363" i="1" a="1"/>
  <c r="O1363" i="1"/>
  <c r="K1359" i="1" a="1"/>
  <c r="K1359" i="1"/>
  <c r="P1362" i="1" a="1"/>
  <c r="P1362" i="1" s="1"/>
  <c r="O1358" i="1" a="1"/>
  <c r="O1358" i="1" s="1"/>
  <c r="I1361" i="1" a="1"/>
  <c r="I1361" i="1"/>
  <c r="M1362" i="1" a="1"/>
  <c r="M1362" i="1" s="1"/>
  <c r="K1361" i="1" a="1"/>
  <c r="K1361" i="1" s="1"/>
  <c r="Q1358" i="1" a="1"/>
  <c r="Q1358" i="1"/>
  <c r="L1360" i="1" a="1"/>
  <c r="L1360" i="1" s="1"/>
  <c r="N1363" i="1" a="1"/>
  <c r="N1363" i="1" s="1"/>
  <c r="L1363" i="1" a="1"/>
  <c r="L1363" i="1" s="1"/>
  <c r="J1363" i="1" a="1"/>
  <c r="J1363" i="1" s="1"/>
  <c r="H1362" i="1" a="1"/>
  <c r="H1362" i="1" s="1"/>
  <c r="G1363" i="1" a="1"/>
  <c r="G1363" i="1"/>
  <c r="N1362" i="1" a="1"/>
  <c r="N1362" i="1"/>
  <c r="F1362" i="1" a="1"/>
  <c r="F1362" i="1"/>
  <c r="J1359" i="1" a="1"/>
  <c r="J1359" i="1" s="1"/>
  <c r="M1361" i="1" a="1"/>
  <c r="M1361" i="1" s="1"/>
  <c r="I1360" i="1" a="1"/>
  <c r="I1360" i="1" s="1"/>
  <c r="L1361" i="1" a="1"/>
  <c r="L1361" i="1" s="1"/>
  <c r="I1359" i="1" a="1"/>
  <c r="I1359" i="1"/>
  <c r="H1359" i="1" a="1"/>
  <c r="H1359" i="1"/>
  <c r="F1361" i="1" a="1"/>
  <c r="F1361" i="1" s="1"/>
  <c r="Q1360" i="1" a="1"/>
  <c r="Q1360" i="1"/>
  <c r="M1360" i="1" a="1"/>
  <c r="M1360" i="1" s="1"/>
  <c r="F1359" i="1" a="1"/>
  <c r="F1359" i="1" s="1"/>
  <c r="N1361" i="1" a="1"/>
  <c r="N1361" i="1" s="1"/>
  <c r="J1361" i="1" a="1"/>
  <c r="J1361" i="1" s="1"/>
  <c r="P1360" i="1" a="1"/>
  <c r="P1360" i="1"/>
  <c r="K1362" i="1" a="1"/>
  <c r="K1362" i="1"/>
  <c r="N1360" i="1" a="1"/>
  <c r="N1360" i="1"/>
  <c r="J1360" i="1" a="1"/>
  <c r="J1360" i="1" s="1"/>
  <c r="O1359" i="1" a="1"/>
  <c r="O1359" i="1" s="1"/>
  <c r="N1358" i="1" a="1"/>
  <c r="N1358" i="1" s="1"/>
  <c r="Q1361" i="1" a="1"/>
  <c r="Q1361" i="1" s="1"/>
  <c r="H1360" i="1" a="1"/>
  <c r="H1360" i="1"/>
  <c r="M1359" i="1" a="1"/>
  <c r="M1359" i="1" s="1"/>
  <c r="G1361" i="1" a="1"/>
  <c r="G1361" i="1" s="1"/>
  <c r="O1360" i="1" a="1"/>
  <c r="O1360" i="1"/>
  <c r="F1363" i="1" a="1"/>
  <c r="F1363" i="1" s="1"/>
  <c r="H1363" i="1" a="1"/>
  <c r="H1363" i="1" s="1"/>
  <c r="K1360" i="1" a="1"/>
  <c r="K1360" i="1"/>
  <c r="F1360" i="1" a="1"/>
  <c r="F1360" i="1" s="1"/>
  <c r="G1359" i="1" a="1"/>
  <c r="G1359" i="1"/>
  <c r="Q1362" i="1" a="1"/>
  <c r="Q1362" i="1"/>
  <c r="P1361" i="1" a="1"/>
  <c r="P1361" i="1"/>
  <c r="H1361" i="1" a="1"/>
  <c r="H1361" i="1"/>
  <c r="O1362" i="1" a="1"/>
  <c r="O1362" i="1" s="1"/>
  <c r="I1362" i="1" a="1"/>
  <c r="I1362" i="1"/>
  <c r="G1362" i="1" a="1"/>
  <c r="G1362" i="1"/>
  <c r="O1361" i="1" a="1"/>
  <c r="O1361" i="1"/>
  <c r="G1360" i="1" a="1"/>
  <c r="G1360" i="1" s="1"/>
  <c r="Q1359" i="1" a="1"/>
  <c r="Q1359" i="1" s="1"/>
  <c r="P1359" i="1" a="1"/>
  <c r="P1359" i="1" s="1"/>
  <c r="L1359" i="1" a="1"/>
  <c r="L1359" i="1" s="1"/>
  <c r="P1358" i="1" a="1"/>
  <c r="P1358" i="1"/>
  <c r="N1359" i="1" a="1"/>
  <c r="N1359" i="1" s="1"/>
  <c r="K1363" i="1" a="1"/>
  <c r="K1363" i="1" s="1"/>
  <c r="J1358" i="1" a="1"/>
  <c r="J1358" i="1" s="1"/>
  <c r="H1356" i="1" a="1"/>
  <c r="H1356" i="1"/>
  <c r="L1358" i="1" a="1"/>
  <c r="L1358" i="1" s="1"/>
  <c r="K1358" i="1" a="1"/>
  <c r="K1358" i="1" s="1"/>
  <c r="J1356" i="1" a="1"/>
  <c r="J1356" i="1" s="1"/>
  <c r="I1358" i="1" a="1"/>
  <c r="I1358" i="1" s="1"/>
  <c r="N1357" i="1" a="1"/>
  <c r="N1357" i="1" s="1"/>
  <c r="H1357" i="1" a="1"/>
  <c r="H1357" i="1" s="1"/>
  <c r="K1356" i="1" a="1"/>
  <c r="K1356" i="1" s="1"/>
  <c r="J1355" i="1" a="1"/>
  <c r="J1355" i="1" s="1"/>
  <c r="P1354" i="1" a="1"/>
  <c r="P1354" i="1"/>
  <c r="L1353" i="1" a="1"/>
  <c r="L1353" i="1"/>
  <c r="N1353" i="1" a="1"/>
  <c r="N1353" i="1"/>
  <c r="F1358" i="1" a="1"/>
  <c r="F1358" i="1" s="1"/>
  <c r="O1356" i="1" a="1"/>
  <c r="O1356" i="1" s="1"/>
  <c r="P1353" i="1" a="1"/>
  <c r="P1353" i="1"/>
  <c r="H1358" i="1" a="1"/>
  <c r="H1358" i="1"/>
  <c r="G1358" i="1" a="1"/>
  <c r="G1358" i="1" s="1"/>
  <c r="Q1357" i="1" a="1"/>
  <c r="Q1357" i="1" s="1"/>
  <c r="M1357" i="1" a="1"/>
  <c r="M1357" i="1"/>
  <c r="Q1356" i="1" a="1"/>
  <c r="Q1356" i="1"/>
  <c r="M1356" i="1" a="1"/>
  <c r="M1356" i="1"/>
  <c r="L1356" i="1" a="1"/>
  <c r="L1356" i="1" s="1"/>
  <c r="O1353" i="1" a="1"/>
  <c r="O1353" i="1" s="1"/>
  <c r="K1353" i="1" a="1"/>
  <c r="K1353" i="1" s="1"/>
  <c r="Q1355" i="1" a="1"/>
  <c r="Q1355" i="1"/>
  <c r="P1355" i="1" a="1"/>
  <c r="P1355" i="1"/>
  <c r="O1355" i="1" a="1"/>
  <c r="O1355" i="1"/>
  <c r="J1353" i="1" a="1"/>
  <c r="J1353" i="1"/>
  <c r="Q1353" i="1" a="1"/>
  <c r="Q1353" i="1" s="1"/>
  <c r="F1354" i="1" a="1"/>
  <c r="F1354" i="1" s="1"/>
  <c r="N1356" i="1" a="1"/>
  <c r="N1356" i="1" s="1"/>
  <c r="F1355" i="1" a="1"/>
  <c r="F1355" i="1"/>
  <c r="Q1354" i="1" a="1"/>
  <c r="Q1354" i="1" s="1"/>
  <c r="G1354" i="1" a="1"/>
  <c r="G1354" i="1" s="1"/>
  <c r="K1357" i="1" a="1"/>
  <c r="K1357" i="1" s="1"/>
  <c r="G1357" i="1" a="1"/>
  <c r="G1357" i="1" s="1"/>
  <c r="O1354" i="1" a="1"/>
  <c r="O1354" i="1" s="1"/>
  <c r="J1357" i="1" a="1"/>
  <c r="J1357" i="1" s="1"/>
  <c r="P1356" i="1" a="1"/>
  <c r="P1356" i="1"/>
  <c r="M1354" i="1" a="1"/>
  <c r="M1354" i="1"/>
  <c r="P1357" i="1" a="1"/>
  <c r="P1357" i="1" s="1"/>
  <c r="I1355" i="1" a="1"/>
  <c r="I1355" i="1"/>
  <c r="J1354" i="1" a="1"/>
  <c r="J1354" i="1"/>
  <c r="O1357" i="1" a="1"/>
  <c r="O1357" i="1" s="1"/>
  <c r="I1357" i="1" a="1"/>
  <c r="I1357" i="1" s="1"/>
  <c r="I1356" i="1" a="1"/>
  <c r="I1356" i="1" s="1"/>
  <c r="L1355" i="1" a="1"/>
  <c r="L1355" i="1"/>
  <c r="K1355" i="1" a="1"/>
  <c r="K1355" i="1"/>
  <c r="M1355" i="1" a="1"/>
  <c r="M1355" i="1"/>
  <c r="G1355" i="1" a="1"/>
  <c r="G1355" i="1"/>
  <c r="M1353" i="1" a="1"/>
  <c r="M1353" i="1" s="1"/>
  <c r="L1354" i="1" a="1"/>
  <c r="L1354" i="1"/>
  <c r="H1354" i="1" a="1"/>
  <c r="H1354" i="1" s="1"/>
  <c r="N1354" i="1" a="1"/>
  <c r="N1354" i="1" s="1"/>
  <c r="L1357" i="1" a="1"/>
  <c r="L1357" i="1" s="1"/>
  <c r="F1357" i="1" a="1"/>
  <c r="F1357" i="1" s="1"/>
  <c r="N1355" i="1" a="1"/>
  <c r="N1355" i="1"/>
  <c r="H1355" i="1" a="1"/>
  <c r="H1355" i="1"/>
  <c r="I1354" i="1" a="1"/>
  <c r="I1354" i="1" s="1"/>
  <c r="G1356" i="1" a="1"/>
  <c r="G1356" i="1"/>
  <c r="F1356" i="1" a="1"/>
  <c r="F1356" i="1"/>
  <c r="K1354" i="1" a="1"/>
  <c r="K1354" i="1" s="1"/>
  <c r="M1358" i="1" a="1"/>
  <c r="M1358" i="1" s="1"/>
  <c r="I1350" i="1" a="1"/>
  <c r="I1350" i="1"/>
  <c r="M1347" i="1" a="1"/>
  <c r="M1347" i="1" s="1"/>
  <c r="P1348" i="1" a="1"/>
  <c r="P1348" i="1"/>
  <c r="G1352" i="1" a="1"/>
  <c r="G1352" i="1" s="1"/>
  <c r="N1352" i="1" a="1"/>
  <c r="N1352" i="1" s="1"/>
  <c r="P1350" i="1" a="1"/>
  <c r="P1350" i="1" s="1"/>
  <c r="N1350" i="1" a="1"/>
  <c r="N1350" i="1"/>
  <c r="J1349" i="1" a="1"/>
  <c r="J1349" i="1"/>
  <c r="O1348" i="1" a="1"/>
  <c r="O1348" i="1" s="1"/>
  <c r="F1348" i="1" a="1"/>
  <c r="F1348" i="1" s="1"/>
  <c r="O1347" i="1" a="1"/>
  <c r="O1347" i="1"/>
  <c r="Q1348" i="1" a="1"/>
  <c r="Q1348" i="1" s="1"/>
  <c r="I1348" i="1" a="1"/>
  <c r="I1348" i="1" s="1"/>
  <c r="L1347" i="1" a="1"/>
  <c r="L1347" i="1"/>
  <c r="I1353" i="1" a="1"/>
  <c r="I1353" i="1"/>
  <c r="H1352" i="1" a="1"/>
  <c r="H1352" i="1" s="1"/>
  <c r="M1349" i="1" a="1"/>
  <c r="M1349" i="1"/>
  <c r="L1348" i="1" a="1"/>
  <c r="L1348" i="1" s="1"/>
  <c r="H1353" i="1" a="1"/>
  <c r="H1353" i="1"/>
  <c r="G1353" i="1" a="1"/>
  <c r="G1353" i="1" s="1"/>
  <c r="M1352" i="1" a="1"/>
  <c r="M1352" i="1"/>
  <c r="O1350" i="1" a="1"/>
  <c r="O1350" i="1" s="1"/>
  <c r="M1350" i="1" a="1"/>
  <c r="M1350" i="1" s="1"/>
  <c r="Q1349" i="1" a="1"/>
  <c r="Q1349" i="1" s="1"/>
  <c r="L1352" i="1" a="1"/>
  <c r="L1352" i="1" s="1"/>
  <c r="L1350" i="1" a="1"/>
  <c r="L1350" i="1" s="1"/>
  <c r="P1349" i="1" a="1"/>
  <c r="P1349" i="1"/>
  <c r="F1353" i="1" a="1"/>
  <c r="F1353" i="1" s="1"/>
  <c r="G1350" i="1" a="1"/>
  <c r="G1350" i="1" s="1"/>
  <c r="Q1352" i="1" a="1"/>
  <c r="Q1352" i="1"/>
  <c r="P1352" i="1" a="1"/>
  <c r="P1352" i="1" s="1"/>
  <c r="I1352" i="1" a="1"/>
  <c r="I1352" i="1" s="1"/>
  <c r="H1350" i="1" a="1"/>
  <c r="H1350" i="1" s="1"/>
  <c r="N1347" i="1" a="1"/>
  <c r="N1347" i="1"/>
  <c r="Q1350" i="1" a="1"/>
  <c r="Q1350" i="1" s="1"/>
  <c r="Q1347" i="1" a="1"/>
  <c r="Q1347" i="1" s="1"/>
  <c r="J1350" i="1" a="1"/>
  <c r="J1350" i="1"/>
  <c r="H1349" i="1" a="1"/>
  <c r="H1349" i="1" s="1"/>
  <c r="G1348" i="1" a="1"/>
  <c r="G1348" i="1"/>
  <c r="P1347" i="1" a="1"/>
  <c r="P1347" i="1"/>
  <c r="F1350" i="1" a="1"/>
  <c r="F1350" i="1" s="1"/>
  <c r="F1349" i="1" a="1"/>
  <c r="F1349" i="1" s="1"/>
  <c r="N1348" i="1" a="1"/>
  <c r="N1348" i="1"/>
  <c r="N1349" i="1" a="1"/>
  <c r="N1349" i="1"/>
  <c r="K1349" i="1" a="1"/>
  <c r="K1349" i="1" s="1"/>
  <c r="I1349" i="1" a="1"/>
  <c r="I1349" i="1"/>
  <c r="H1348" i="1" a="1"/>
  <c r="H1348" i="1" s="1"/>
  <c r="J1348" i="1" a="1"/>
  <c r="J1348" i="1"/>
  <c r="K1352" i="1" a="1"/>
  <c r="K1352" i="1"/>
  <c r="L1349" i="1" a="1"/>
  <c r="L1349" i="1" s="1"/>
  <c r="K1348" i="1" a="1"/>
  <c r="K1348" i="1"/>
  <c r="O1352" i="1" a="1"/>
  <c r="O1352" i="1" s="1"/>
  <c r="K1350" i="1" a="1"/>
  <c r="K1350" i="1" s="1"/>
  <c r="K1347" i="1" a="1"/>
  <c r="K1347" i="1"/>
  <c r="O1349" i="1" a="1"/>
  <c r="O1349" i="1"/>
  <c r="J1352" i="1" a="1"/>
  <c r="J1352" i="1" s="1"/>
  <c r="G1349" i="1" a="1"/>
  <c r="G1349" i="1" s="1"/>
  <c r="M1348" i="1" a="1"/>
  <c r="M1348" i="1" s="1"/>
  <c r="F1352" i="1" a="1"/>
  <c r="F1352" i="1"/>
  <c r="H1346" i="1" a="1"/>
  <c r="H1346" i="1"/>
  <c r="G1346" i="1" a="1"/>
  <c r="G1346" i="1"/>
  <c r="F1346" i="1" a="1"/>
  <c r="F1346" i="1" s="1"/>
  <c r="J1340" i="1" a="1"/>
  <c r="J1340" i="1"/>
  <c r="P1339" i="1" a="1"/>
  <c r="P1339" i="1" s="1"/>
  <c r="J1339" i="1" a="1"/>
  <c r="J1339" i="1"/>
  <c r="O1340" i="1" a="1"/>
  <c r="O1340" i="1" s="1"/>
  <c r="L1338" i="1" a="1"/>
  <c r="L1338" i="1"/>
  <c r="Q1340" i="1" a="1"/>
  <c r="Q1340" i="1" s="1"/>
  <c r="N1338" i="1" a="1"/>
  <c r="N1338" i="1" s="1"/>
  <c r="O1339" i="1" a="1"/>
  <c r="O1339" i="1"/>
  <c r="I1339" i="1" a="1"/>
  <c r="I1339" i="1"/>
  <c r="P1340" i="1" a="1"/>
  <c r="P1340" i="1"/>
  <c r="K1340" i="1" a="1"/>
  <c r="K1340" i="1"/>
  <c r="F1340" i="1" a="1"/>
  <c r="F1340" i="1"/>
  <c r="L1339" i="1" a="1"/>
  <c r="L1339" i="1"/>
  <c r="F1339" i="1" a="1"/>
  <c r="F1339" i="1"/>
  <c r="M1338" i="1" a="1"/>
  <c r="M1338" i="1" s="1"/>
  <c r="G1340" i="1" a="1"/>
  <c r="G1340" i="1"/>
  <c r="K1339" i="1" a="1"/>
  <c r="K1339" i="1" s="1"/>
  <c r="Q1338" i="1" a="1"/>
  <c r="Q1338" i="1" s="1"/>
  <c r="O1338" i="1" a="1"/>
  <c r="O1338" i="1"/>
  <c r="M1340" i="1" a="1"/>
  <c r="M1340" i="1"/>
  <c r="J1338" i="1" a="1"/>
  <c r="J1338" i="1" s="1"/>
  <c r="N1340" i="1" a="1"/>
  <c r="N1340" i="1" s="1"/>
  <c r="K1338" i="1" a="1"/>
  <c r="K1338" i="1" s="1"/>
  <c r="P1346" i="1" a="1"/>
  <c r="P1346" i="1" s="1"/>
  <c r="O1346" i="1" a="1"/>
  <c r="O1346" i="1" s="1"/>
  <c r="J1347" i="1" a="1"/>
  <c r="J1347" i="1"/>
  <c r="I1347" i="1" a="1"/>
  <c r="I1347" i="1"/>
  <c r="L1340" i="1" a="1"/>
  <c r="L1340" i="1"/>
  <c r="H1340" i="1" a="1"/>
  <c r="H1340" i="1" s="1"/>
  <c r="F1347" i="1" a="1"/>
  <c r="F1347" i="1" s="1"/>
  <c r="M1339" i="1" a="1"/>
  <c r="M1339" i="1"/>
  <c r="G1339" i="1" a="1"/>
  <c r="G1339" i="1" s="1"/>
  <c r="N1346" i="1" a="1"/>
  <c r="N1346" i="1" s="1"/>
  <c r="G1347" i="1" a="1"/>
  <c r="G1347" i="1" s="1"/>
  <c r="H1347" i="1" a="1"/>
  <c r="H1347" i="1"/>
  <c r="Q1346" i="1" a="1"/>
  <c r="Q1346" i="1" s="1"/>
  <c r="I1340" i="1" a="1"/>
  <c r="I1340" i="1" s="1"/>
  <c r="M1346" i="1" a="1"/>
  <c r="M1346" i="1"/>
  <c r="L1346" i="1" a="1"/>
  <c r="L1346" i="1"/>
  <c r="K1346" i="1" a="1"/>
  <c r="K1346" i="1"/>
  <c r="J1346" i="1" a="1"/>
  <c r="J1346" i="1" s="1"/>
  <c r="Q1339" i="1" a="1"/>
  <c r="Q1339" i="1"/>
  <c r="N1339" i="1" a="1"/>
  <c r="N1339" i="1"/>
  <c r="H1339" i="1" a="1"/>
  <c r="H1339" i="1" s="1"/>
  <c r="P1338" i="1" a="1"/>
  <c r="P1338" i="1"/>
  <c r="I1346" i="1" a="1"/>
  <c r="I1346" i="1" s="1"/>
  <c r="G1334" i="1" a="1"/>
  <c r="G1334" i="1" s="1"/>
  <c r="P1333" i="1" a="1"/>
  <c r="P1333" i="1" s="1"/>
  <c r="M1337" i="1" a="1"/>
  <c r="M1337" i="1" s="1"/>
  <c r="P1336" i="1" a="1"/>
  <c r="P1336" i="1"/>
  <c r="I1334" i="1" a="1"/>
  <c r="I1334" i="1"/>
  <c r="I1336" i="1" a="1"/>
  <c r="I1336" i="1" s="1"/>
  <c r="K1335" i="1" a="1"/>
  <c r="K1335" i="1" s="1"/>
  <c r="L1337" i="1" a="1"/>
  <c r="L1337" i="1" s="1"/>
  <c r="J1337" i="1" a="1"/>
  <c r="J1337" i="1" s="1"/>
  <c r="P1334" i="1" a="1"/>
  <c r="P1334" i="1"/>
  <c r="Q1335" i="1" a="1"/>
  <c r="Q1335" i="1"/>
  <c r="J1334" i="1" a="1"/>
  <c r="J1334" i="1"/>
  <c r="M1334" i="1" a="1"/>
  <c r="M1334" i="1" s="1"/>
  <c r="L1334" i="1" a="1"/>
  <c r="L1334" i="1" s="1"/>
  <c r="O1333" i="1" a="1"/>
  <c r="O1333" i="1" s="1"/>
  <c r="G1333" i="1" a="1"/>
  <c r="G1333" i="1"/>
  <c r="K1337" i="1" a="1"/>
  <c r="K1337" i="1"/>
  <c r="N1334" i="1" a="1"/>
  <c r="N1334" i="1"/>
  <c r="I1333" i="1" a="1"/>
  <c r="I1333" i="1"/>
  <c r="H1336" i="1" a="1"/>
  <c r="H1336" i="1" s="1"/>
  <c r="L1333" i="1" a="1"/>
  <c r="L1333" i="1" s="1"/>
  <c r="I1337" i="1" a="1"/>
  <c r="I1337" i="1"/>
  <c r="N1335" i="1" a="1"/>
  <c r="N1335" i="1"/>
  <c r="H1337" i="1" a="1"/>
  <c r="H1337" i="1" s="1"/>
  <c r="F1337" i="1" a="1"/>
  <c r="F1337" i="1" s="1"/>
  <c r="M1336" i="1" a="1"/>
  <c r="M1336" i="1"/>
  <c r="G1336" i="1" a="1"/>
  <c r="G1336" i="1" s="1"/>
  <c r="P1335" i="1" a="1"/>
  <c r="P1335" i="1" s="1"/>
  <c r="M1335" i="1" a="1"/>
  <c r="M1335" i="1" s="1"/>
  <c r="H1333" i="1" a="1"/>
  <c r="H1333" i="1" s="1"/>
  <c r="K1334" i="1" a="1"/>
  <c r="K1334" i="1" s="1"/>
  <c r="J1335" i="1" a="1"/>
  <c r="J1335" i="1" s="1"/>
  <c r="G1335" i="1" a="1"/>
  <c r="G1335" i="1" s="1"/>
  <c r="J1333" i="1" a="1"/>
  <c r="J1333" i="1"/>
  <c r="I1335" i="1" a="1"/>
  <c r="I1335" i="1"/>
  <c r="O1334" i="1" a="1"/>
  <c r="O1334" i="1" s="1"/>
  <c r="Q1333" i="1" a="1"/>
  <c r="Q1333" i="1" s="1"/>
  <c r="F1333" i="1" a="1"/>
  <c r="F1333" i="1" s="1"/>
  <c r="F1335" i="1" a="1"/>
  <c r="F1335" i="1" s="1"/>
  <c r="K1333" i="1" a="1"/>
  <c r="K1333" i="1"/>
  <c r="I1338" i="1" a="1"/>
  <c r="I1338" i="1"/>
  <c r="H1338" i="1" a="1"/>
  <c r="H1338" i="1" s="1"/>
  <c r="L1336" i="1" a="1"/>
  <c r="L1336" i="1"/>
  <c r="J1336" i="1" a="1"/>
  <c r="J1336" i="1"/>
  <c r="G1338" i="1" a="1"/>
  <c r="G1338" i="1" s="1"/>
  <c r="O1335" i="1" a="1"/>
  <c r="O1335" i="1" s="1"/>
  <c r="F1338" i="1" a="1"/>
  <c r="F1338" i="1" s="1"/>
  <c r="K1336" i="1" a="1"/>
  <c r="K1336" i="1" s="1"/>
  <c r="Q1334" i="1" a="1"/>
  <c r="Q1334" i="1" s="1"/>
  <c r="Q1337" i="1" a="1"/>
  <c r="Q1337" i="1"/>
  <c r="M1333" i="1" a="1"/>
  <c r="M1333" i="1"/>
  <c r="P1337" i="1" a="1"/>
  <c r="P1337" i="1"/>
  <c r="H1334" i="1" a="1"/>
  <c r="H1334" i="1"/>
  <c r="O1337" i="1" a="1"/>
  <c r="O1337" i="1" s="1"/>
  <c r="F1336" i="1" a="1"/>
  <c r="F1336" i="1" s="1"/>
  <c r="G1337" i="1" a="1"/>
  <c r="G1337" i="1" s="1"/>
  <c r="N1336" i="1" a="1"/>
  <c r="N1336" i="1" s="1"/>
  <c r="O1336" i="1" a="1"/>
  <c r="O1336" i="1" s="1"/>
  <c r="N1333" i="1" a="1"/>
  <c r="N1333" i="1"/>
  <c r="N1337" i="1" a="1"/>
  <c r="N1337" i="1" s="1"/>
  <c r="Q1336" i="1" a="1"/>
  <c r="Q1336" i="1" s="1"/>
  <c r="F1334" i="1" a="1"/>
  <c r="F1334" i="1"/>
  <c r="L1335" i="1" a="1"/>
  <c r="L1335" i="1" s="1"/>
  <c r="H1335" i="1" a="1"/>
  <c r="H1335" i="1"/>
  <c r="H1332" i="1" a="1"/>
  <c r="H1332" i="1" s="1"/>
  <c r="L1326" i="1" a="1"/>
  <c r="L1326" i="1" s="1"/>
  <c r="F1332" i="1" a="1"/>
  <c r="F1332" i="1"/>
  <c r="P1325" i="1" a="1"/>
  <c r="P1325" i="1" s="1"/>
  <c r="M1325" i="1" a="1"/>
  <c r="M1325" i="1" s="1"/>
  <c r="N1326" i="1" a="1"/>
  <c r="N1326" i="1" s="1"/>
  <c r="L1325" i="1" a="1"/>
  <c r="L1325" i="1" s="1"/>
  <c r="J1326" i="1" a="1"/>
  <c r="J1326" i="1"/>
  <c r="N1325" i="1" a="1"/>
  <c r="N1325" i="1" s="1"/>
  <c r="F1325" i="1" a="1"/>
  <c r="F1325" i="1" s="1"/>
  <c r="Q1332" i="1" a="1"/>
  <c r="Q1332" i="1"/>
  <c r="O1332" i="1" a="1"/>
  <c r="O1332" i="1"/>
  <c r="N1332" i="1" a="1"/>
  <c r="N1332" i="1" s="1"/>
  <c r="M1332" i="1" a="1"/>
  <c r="M1332" i="1"/>
  <c r="L1332" i="1" a="1"/>
  <c r="L1332" i="1" s="1"/>
  <c r="J1332" i="1" a="1"/>
  <c r="J1332" i="1"/>
  <c r="G1332" i="1" a="1"/>
  <c r="G1332" i="1"/>
  <c r="P1326" i="1" a="1"/>
  <c r="P1326" i="1" s="1"/>
  <c r="H1325" i="1" a="1"/>
  <c r="H1325" i="1" s="1"/>
  <c r="G1325" i="1" a="1"/>
  <c r="G1325" i="1" s="1"/>
  <c r="M1326" i="1" a="1"/>
  <c r="M1326" i="1"/>
  <c r="O1325" i="1" a="1"/>
  <c r="O1325" i="1"/>
  <c r="F1326" i="1" a="1"/>
  <c r="F1326" i="1"/>
  <c r="Q1326" i="1" a="1"/>
  <c r="Q1326" i="1" s="1"/>
  <c r="O1326" i="1" a="1"/>
  <c r="O1326" i="1" s="1"/>
  <c r="H1326" i="1" a="1"/>
  <c r="H1326" i="1"/>
  <c r="K1325" i="1" a="1"/>
  <c r="K1325" i="1" s="1"/>
  <c r="Q1325" i="1" a="1"/>
  <c r="Q1325" i="1" s="1"/>
  <c r="Q1324" i="1" a="1"/>
  <c r="Q1324" i="1" s="1"/>
  <c r="I1325" i="1" a="1"/>
  <c r="I1325" i="1" s="1"/>
  <c r="K1326" i="1" a="1"/>
  <c r="K1326" i="1" s="1"/>
  <c r="G1326" i="1" a="1"/>
  <c r="G1326" i="1"/>
  <c r="I1326" i="1" a="1"/>
  <c r="I1326" i="1" s="1"/>
  <c r="P1332" i="1" a="1"/>
  <c r="P1332" i="1" s="1"/>
  <c r="K1332" i="1" a="1"/>
  <c r="K1332" i="1" s="1"/>
  <c r="J1325" i="1" a="1"/>
  <c r="J1325" i="1" s="1"/>
  <c r="I1332" i="1" a="1"/>
  <c r="I1332" i="1" s="1"/>
  <c r="O1324" i="1" a="1"/>
  <c r="O1324" i="1"/>
  <c r="M1324" i="1" a="1"/>
  <c r="M1324" i="1" s="1"/>
  <c r="L1324" i="1" a="1"/>
  <c r="L1324" i="1" s="1"/>
  <c r="J1324" i="1" a="1"/>
  <c r="J1324" i="1" s="1"/>
  <c r="P1323" i="1" a="1"/>
  <c r="P1323" i="1"/>
  <c r="G1323" i="1" a="1"/>
  <c r="G1323" i="1" s="1"/>
  <c r="G1320" i="1" a="1"/>
  <c r="G1320" i="1"/>
  <c r="Q1323" i="1" a="1"/>
  <c r="Q1323" i="1"/>
  <c r="P1320" i="1" a="1"/>
  <c r="P1320" i="1"/>
  <c r="J1319" i="1" a="1"/>
  <c r="J1319" i="1" s="1"/>
  <c r="K1323" i="1" a="1"/>
  <c r="K1323" i="1" s="1"/>
  <c r="G1319" i="1" a="1"/>
  <c r="G1319" i="1" s="1"/>
  <c r="L1319" i="1" a="1"/>
  <c r="L1319" i="1" s="1"/>
  <c r="I1321" i="1" a="1"/>
  <c r="I1321" i="1"/>
  <c r="P1318" i="1" a="1"/>
  <c r="P1318" i="1"/>
  <c r="K1321" i="1" a="1"/>
  <c r="K1321" i="1"/>
  <c r="M1320" i="1" a="1"/>
  <c r="M1320" i="1" s="1"/>
  <c r="Q1319" i="1" a="1"/>
  <c r="Q1319" i="1" s="1"/>
  <c r="M1323" i="1" a="1"/>
  <c r="M1323" i="1" s="1"/>
  <c r="J1323" i="1" a="1"/>
  <c r="J1323" i="1"/>
  <c r="L1323" i="1" a="1"/>
  <c r="L1323" i="1"/>
  <c r="I1323" i="1" a="1"/>
  <c r="I1323" i="1" s="1"/>
  <c r="P1321" i="1" a="1"/>
  <c r="P1321" i="1" s="1"/>
  <c r="G1321" i="1" a="1"/>
  <c r="G1321" i="1"/>
  <c r="F1321" i="1" a="1"/>
  <c r="F1321" i="1" s="1"/>
  <c r="M1321" i="1" a="1"/>
  <c r="M1321" i="1"/>
  <c r="J1321" i="1" a="1"/>
  <c r="J1321" i="1" s="1"/>
  <c r="F1320" i="1" a="1"/>
  <c r="F1320" i="1" s="1"/>
  <c r="O1318" i="1" a="1"/>
  <c r="O1318" i="1" s="1"/>
  <c r="H1319" i="1" a="1"/>
  <c r="H1319" i="1" s="1"/>
  <c r="M1319" i="1" a="1"/>
  <c r="M1319" i="1"/>
  <c r="L1321" i="1" a="1"/>
  <c r="L1321" i="1" s="1"/>
  <c r="H1321" i="1" a="1"/>
  <c r="H1321" i="1" s="1"/>
  <c r="F1324" i="1" a="1"/>
  <c r="F1324" i="1"/>
  <c r="Q1318" i="1" a="1"/>
  <c r="Q1318" i="1"/>
  <c r="P1324" i="1" a="1"/>
  <c r="P1324" i="1" s="1"/>
  <c r="N1324" i="1" a="1"/>
  <c r="N1324" i="1"/>
  <c r="I1324" i="1" a="1"/>
  <c r="I1324" i="1"/>
  <c r="H1324" i="1" a="1"/>
  <c r="H1324" i="1" s="1"/>
  <c r="N1319" i="1" a="1"/>
  <c r="N1319" i="1"/>
  <c r="O1323" i="1" a="1"/>
  <c r="O1323" i="1" s="1"/>
  <c r="N1323" i="1" a="1"/>
  <c r="N1323" i="1"/>
  <c r="Q1321" i="1" a="1"/>
  <c r="Q1321" i="1" s="1"/>
  <c r="K1320" i="1" a="1"/>
  <c r="K1320" i="1"/>
  <c r="P1319" i="1" a="1"/>
  <c r="P1319" i="1"/>
  <c r="F1319" i="1" a="1"/>
  <c r="F1319" i="1" s="1"/>
  <c r="G1324" i="1" a="1"/>
  <c r="G1324" i="1"/>
  <c r="H1323" i="1" a="1"/>
  <c r="H1323" i="1" s="1"/>
  <c r="N1321" i="1" a="1"/>
  <c r="N1321" i="1"/>
  <c r="I1320" i="1" a="1"/>
  <c r="I1320" i="1" s="1"/>
  <c r="F1323" i="1" a="1"/>
  <c r="F1323" i="1" s="1"/>
  <c r="O1319" i="1" a="1"/>
  <c r="O1319" i="1" s="1"/>
  <c r="N1320" i="1" a="1"/>
  <c r="N1320" i="1" s="1"/>
  <c r="L1320" i="1" a="1"/>
  <c r="L1320" i="1"/>
  <c r="J1320" i="1" a="1"/>
  <c r="J1320" i="1" s="1"/>
  <c r="H1320" i="1" a="1"/>
  <c r="H1320" i="1"/>
  <c r="O1321" i="1" a="1"/>
  <c r="O1321" i="1" s="1"/>
  <c r="Q1320" i="1" a="1"/>
  <c r="Q1320" i="1"/>
  <c r="O1320" i="1" a="1"/>
  <c r="O1320" i="1" s="1"/>
  <c r="K1319" i="1" a="1"/>
  <c r="K1319" i="1" s="1"/>
  <c r="I1319" i="1" a="1"/>
  <c r="I1319" i="1"/>
  <c r="K1324" i="1" a="1"/>
  <c r="K1324" i="1" s="1"/>
  <c r="M1317" i="1" a="1"/>
  <c r="M1317" i="1"/>
  <c r="H1317" i="1" a="1"/>
  <c r="H1317" i="1" s="1"/>
  <c r="M1318" i="1" a="1"/>
  <c r="M1318" i="1" s="1"/>
  <c r="K1318" i="1" a="1"/>
  <c r="K1318" i="1"/>
  <c r="H1318" i="1" a="1"/>
  <c r="H1318" i="1" s="1"/>
  <c r="G1318" i="1" a="1"/>
  <c r="G1318" i="1" s="1"/>
  <c r="L1317" i="1" a="1"/>
  <c r="L1317" i="1"/>
  <c r="K1317" i="1" a="1"/>
  <c r="K1317" i="1" s="1"/>
  <c r="I1317" i="1" a="1"/>
  <c r="I1317" i="1" s="1"/>
  <c r="Q1317" i="1" a="1"/>
  <c r="Q1317" i="1" s="1"/>
  <c r="F1318" i="1" a="1"/>
  <c r="F1318" i="1" s="1"/>
  <c r="O1317" i="1" a="1"/>
  <c r="O1317" i="1"/>
  <c r="F1317" i="1" a="1"/>
  <c r="F1317" i="1"/>
  <c r="L1318" i="1" a="1"/>
  <c r="L1318" i="1"/>
  <c r="I1318" i="1" a="1"/>
  <c r="I1318" i="1" s="1"/>
  <c r="N1317" i="1" a="1"/>
  <c r="N1317" i="1" s="1"/>
  <c r="N1318" i="1" a="1"/>
  <c r="N1318" i="1"/>
  <c r="J1318" i="1" a="1"/>
  <c r="J1318" i="1" s="1"/>
  <c r="P1317" i="1" a="1"/>
  <c r="P1317" i="1" s="1"/>
  <c r="G1317" i="1" a="1"/>
  <c r="G1317" i="1"/>
  <c r="J1317" i="1" a="1"/>
  <c r="J1317" i="1" s="1"/>
  <c r="F1263" i="1" a="1"/>
  <c r="F1263" i="1"/>
  <c r="H1263" i="1" a="1"/>
  <c r="H1263" i="1"/>
  <c r="L1263" i="1" a="1"/>
  <c r="L1263" i="1"/>
  <c r="O1262" i="1" a="1"/>
  <c r="O1262" i="1" s="1"/>
  <c r="N1262" i="1" a="1"/>
  <c r="N1262" i="1" s="1"/>
  <c r="M1263" i="1" a="1"/>
  <c r="M1263" i="1"/>
  <c r="I1263" i="1" a="1"/>
  <c r="I1263" i="1"/>
  <c r="P1263" i="1" a="1"/>
  <c r="P1263" i="1"/>
  <c r="Q1263" i="1" a="1"/>
  <c r="Q1263" i="1" s="1"/>
  <c r="N1263" i="1" a="1"/>
  <c r="N1263" i="1"/>
  <c r="J1263" i="1" a="1"/>
  <c r="J1263" i="1" s="1"/>
  <c r="Q1262" i="1" a="1"/>
  <c r="Q1262" i="1" s="1"/>
  <c r="O1263" i="1" a="1"/>
  <c r="O1263" i="1" s="1"/>
  <c r="K1263" i="1" a="1"/>
  <c r="K1263" i="1"/>
  <c r="M1262" i="1" a="1"/>
  <c r="M1262" i="1" s="1"/>
  <c r="G1263" i="1" a="1"/>
  <c r="G1263" i="1" s="1"/>
  <c r="L1262" i="1" a="1"/>
  <c r="L1262" i="1" s="1"/>
  <c r="P1262" i="1" a="1"/>
  <c r="P1262" i="1" s="1"/>
  <c r="N1258" i="1" a="1"/>
  <c r="N1258" i="1" s="1"/>
  <c r="H1262" i="1" a="1"/>
  <c r="H1262" i="1" s="1"/>
  <c r="G1262" i="1" a="1"/>
  <c r="G1262" i="1"/>
  <c r="P1261" i="1" a="1"/>
  <c r="P1261" i="1"/>
  <c r="J1261" i="1" a="1"/>
  <c r="J1261" i="1"/>
  <c r="O1260" i="1" a="1"/>
  <c r="O1260" i="1" s="1"/>
  <c r="Q1258" i="1" a="1"/>
  <c r="Q1258" i="1" s="1"/>
  <c r="G1258" i="1" a="1"/>
  <c r="G1258" i="1" s="1"/>
  <c r="L1257" i="1" a="1"/>
  <c r="L1257" i="1"/>
  <c r="I1257" i="1" a="1"/>
  <c r="I1257" i="1"/>
  <c r="O1261" i="1" a="1"/>
  <c r="O1261" i="1"/>
  <c r="F1261" i="1" a="1"/>
  <c r="F1261" i="1" s="1"/>
  <c r="N1261" i="1" a="1"/>
  <c r="N1261" i="1" s="1"/>
  <c r="I1261" i="1" a="1"/>
  <c r="I1261" i="1" s="1"/>
  <c r="I1259" i="1" a="1"/>
  <c r="I1259" i="1" s="1"/>
  <c r="L1261" i="1" a="1"/>
  <c r="L1261" i="1" s="1"/>
  <c r="G1260" i="1" a="1"/>
  <c r="G1260" i="1" s="1"/>
  <c r="K1261" i="1" a="1"/>
  <c r="K1261" i="1" s="1"/>
  <c r="M1260" i="1" a="1"/>
  <c r="M1260" i="1"/>
  <c r="G1261" i="1" a="1"/>
  <c r="G1261" i="1"/>
  <c r="Q1260" i="1" a="1"/>
  <c r="Q1260" i="1"/>
  <c r="N1260" i="1" a="1"/>
  <c r="N1260" i="1" s="1"/>
  <c r="F1260" i="1" a="1"/>
  <c r="F1260" i="1" s="1"/>
  <c r="O1259" i="1" a="1"/>
  <c r="O1259" i="1" s="1"/>
  <c r="N1259" i="1" a="1"/>
  <c r="N1259" i="1"/>
  <c r="M1259" i="1" a="1"/>
  <c r="M1259" i="1" s="1"/>
  <c r="K1259" i="1" a="1"/>
  <c r="K1259" i="1" s="1"/>
  <c r="J1259" i="1" a="1"/>
  <c r="J1259" i="1" s="1"/>
  <c r="G1259" i="1" a="1"/>
  <c r="G1259" i="1" s="1"/>
  <c r="P1258" i="1" a="1"/>
  <c r="P1258" i="1"/>
  <c r="O1258" i="1" a="1"/>
  <c r="O1258" i="1" s="1"/>
  <c r="M1258" i="1" a="1"/>
  <c r="M1258" i="1" s="1"/>
  <c r="J1258" i="1" a="1"/>
  <c r="J1258" i="1"/>
  <c r="I1258" i="1" a="1"/>
  <c r="I1258" i="1"/>
  <c r="F1258" i="1" a="1"/>
  <c r="F1258" i="1"/>
  <c r="K1257" i="1" a="1"/>
  <c r="K1257" i="1" s="1"/>
  <c r="H1257" i="1" a="1"/>
  <c r="H1257" i="1"/>
  <c r="Q1257" i="1" a="1"/>
  <c r="Q1257" i="1"/>
  <c r="O1257" i="1" a="1"/>
  <c r="O1257" i="1"/>
  <c r="N1257" i="1" a="1"/>
  <c r="N1257" i="1"/>
  <c r="P1260" i="1" a="1"/>
  <c r="P1260" i="1"/>
  <c r="K1260" i="1" a="1"/>
  <c r="K1260" i="1" s="1"/>
  <c r="H1260" i="1" a="1"/>
  <c r="H1260" i="1" s="1"/>
  <c r="J1260" i="1" a="1"/>
  <c r="J1260" i="1" s="1"/>
  <c r="L1259" i="1" a="1"/>
  <c r="L1259" i="1"/>
  <c r="P1259" i="1" a="1"/>
  <c r="P1259" i="1" s="1"/>
  <c r="H1258" i="1" a="1"/>
  <c r="H1258" i="1" s="1"/>
  <c r="M1257" i="1" a="1"/>
  <c r="M1257" i="1" s="1"/>
  <c r="J1257" i="1" a="1"/>
  <c r="J1257" i="1"/>
  <c r="H1259" i="1" a="1"/>
  <c r="H1259" i="1" s="1"/>
  <c r="Q1261" i="1" a="1"/>
  <c r="Q1261" i="1" s="1"/>
  <c r="K1262" i="1" a="1"/>
  <c r="K1262" i="1" s="1"/>
  <c r="F1262" i="1" a="1"/>
  <c r="F1262" i="1" s="1"/>
  <c r="I1260" i="1" a="1"/>
  <c r="I1260" i="1" s="1"/>
  <c r="F1259" i="1" a="1"/>
  <c r="F1259" i="1" s="1"/>
  <c r="L1260" i="1" a="1"/>
  <c r="L1260" i="1"/>
  <c r="J1262" i="1" a="1"/>
  <c r="J1262" i="1"/>
  <c r="M1261" i="1" a="1"/>
  <c r="M1261" i="1" s="1"/>
  <c r="H1261" i="1" a="1"/>
  <c r="H1261" i="1"/>
  <c r="Q1259" i="1" a="1"/>
  <c r="Q1259" i="1" s="1"/>
  <c r="L1258" i="1" a="1"/>
  <c r="L1258" i="1" s="1"/>
  <c r="K1258" i="1" a="1"/>
  <c r="K1258" i="1" s="1"/>
  <c r="P1257" i="1" a="1"/>
  <c r="P1257" i="1"/>
  <c r="I1262" i="1" a="1"/>
  <c r="I1262" i="1" s="1"/>
  <c r="F1256" i="1" a="1"/>
  <c r="F1256" i="1"/>
  <c r="Q1255" i="1" a="1"/>
  <c r="Q1255" i="1" s="1"/>
  <c r="N1255" i="1" a="1"/>
  <c r="N1255" i="1"/>
  <c r="I1255" i="1" a="1"/>
  <c r="I1255" i="1"/>
  <c r="F1255" i="1" a="1"/>
  <c r="F1255" i="1"/>
  <c r="Q1251" i="1" a="1"/>
  <c r="Q1251" i="1"/>
  <c r="N1254" i="1" a="1"/>
  <c r="N1254" i="1" s="1"/>
  <c r="L1254" i="1" a="1"/>
  <c r="L1254" i="1" s="1"/>
  <c r="Q1253" i="1" a="1"/>
  <c r="Q1253" i="1" s="1"/>
  <c r="M1253" i="1" a="1"/>
  <c r="M1253" i="1"/>
  <c r="P1252" i="1" a="1"/>
  <c r="P1252" i="1" s="1"/>
  <c r="N1252" i="1" a="1"/>
  <c r="N1252" i="1" s="1"/>
  <c r="I1252" i="1" a="1"/>
  <c r="I1252" i="1" s="1"/>
  <c r="P1253" i="1" a="1"/>
  <c r="P1253" i="1" s="1"/>
  <c r="K1255" i="1" a="1"/>
  <c r="K1255" i="1"/>
  <c r="O1254" i="1" a="1"/>
  <c r="O1254" i="1" s="1"/>
  <c r="K1254" i="1" a="1"/>
  <c r="K1254" i="1" s="1"/>
  <c r="I1253" i="1" a="1"/>
  <c r="I1253" i="1" s="1"/>
  <c r="F1253" i="1" a="1"/>
  <c r="F1253" i="1"/>
  <c r="G1254" i="1" a="1"/>
  <c r="G1254" i="1" s="1"/>
  <c r="L1253" i="1" a="1"/>
  <c r="L1253" i="1" s="1"/>
  <c r="G1253" i="1" a="1"/>
  <c r="G1253" i="1" s="1"/>
  <c r="F1252" i="1" a="1"/>
  <c r="F1252" i="1" s="1"/>
  <c r="Q1252" i="1" a="1"/>
  <c r="Q1252" i="1"/>
  <c r="M1252" i="1" a="1"/>
  <c r="M1252" i="1" s="1"/>
  <c r="O1256" i="1" a="1"/>
  <c r="O1256" i="1"/>
  <c r="J1254" i="1" a="1"/>
  <c r="J1254" i="1" s="1"/>
  <c r="F1254" i="1" a="1"/>
  <c r="F1254" i="1" s="1"/>
  <c r="M1254" i="1" a="1"/>
  <c r="M1254" i="1" s="1"/>
  <c r="L1252" i="1" a="1"/>
  <c r="L1252" i="1" s="1"/>
  <c r="H1256" i="1" a="1"/>
  <c r="H1256" i="1"/>
  <c r="J1255" i="1" a="1"/>
  <c r="J1255" i="1"/>
  <c r="M1255" i="1" a="1"/>
  <c r="M1255" i="1"/>
  <c r="H1252" i="1" a="1"/>
  <c r="H1252" i="1"/>
  <c r="G1257" i="1" a="1"/>
  <c r="G1257" i="1" s="1"/>
  <c r="F1257" i="1" a="1"/>
  <c r="F1257" i="1" s="1"/>
  <c r="Q1256" i="1" a="1"/>
  <c r="Q1256" i="1"/>
  <c r="O1255" i="1" a="1"/>
  <c r="O1255" i="1" s="1"/>
  <c r="P1256" i="1" a="1"/>
  <c r="P1256" i="1"/>
  <c r="K1252" i="1" a="1"/>
  <c r="K1252" i="1"/>
  <c r="N1256" i="1" a="1"/>
  <c r="N1256" i="1" s="1"/>
  <c r="N1253" i="1" a="1"/>
  <c r="N1253" i="1" s="1"/>
  <c r="G1256" i="1" a="1"/>
  <c r="G1256" i="1" s="1"/>
  <c r="J1252" i="1" a="1"/>
  <c r="J1252" i="1"/>
  <c r="L1255" i="1" a="1"/>
  <c r="L1255" i="1"/>
  <c r="G1252" i="1" a="1"/>
  <c r="G1252" i="1" s="1"/>
  <c r="M1256" i="1" a="1"/>
  <c r="M1256" i="1" s="1"/>
  <c r="I1256" i="1" a="1"/>
  <c r="I1256" i="1" s="1"/>
  <c r="Q1254" i="1" a="1"/>
  <c r="Q1254" i="1"/>
  <c r="P1254" i="1" a="1"/>
  <c r="P1254" i="1" s="1"/>
  <c r="K1253" i="1" a="1"/>
  <c r="K1253" i="1" s="1"/>
  <c r="O1252" i="1" a="1"/>
  <c r="O1252" i="1"/>
  <c r="J1253" i="1" a="1"/>
  <c r="J1253" i="1" s="1"/>
  <c r="I1254" i="1" a="1"/>
  <c r="I1254" i="1" s="1"/>
  <c r="L1256" i="1" a="1"/>
  <c r="L1256" i="1" s="1"/>
  <c r="G1255" i="1" a="1"/>
  <c r="G1255" i="1" s="1"/>
  <c r="H1255" i="1" a="1"/>
  <c r="H1255" i="1" s="1"/>
  <c r="K1256" i="1" a="1"/>
  <c r="K1256" i="1" s="1"/>
  <c r="P1255" i="1" a="1"/>
  <c r="P1255" i="1" s="1"/>
  <c r="H1253" i="1" a="1"/>
  <c r="H1253" i="1" s="1"/>
  <c r="P1251" i="1" a="1"/>
  <c r="P1251" i="1"/>
  <c r="H1254" i="1" a="1"/>
  <c r="H1254" i="1"/>
  <c r="O1253" i="1" a="1"/>
  <c r="O1253" i="1"/>
  <c r="J1256" i="1" a="1"/>
  <c r="J1256" i="1"/>
  <c r="L1251" i="1" a="1"/>
  <c r="L1251" i="1"/>
  <c r="Q1250" i="1" a="1"/>
  <c r="Q1250" i="1"/>
  <c r="I1251" i="1" a="1"/>
  <c r="I1251" i="1" s="1"/>
  <c r="I1250" i="1" a="1"/>
  <c r="I1250" i="1" s="1"/>
  <c r="I1248" i="1" a="1"/>
  <c r="I1248" i="1" s="1"/>
  <c r="J1247" i="1" a="1"/>
  <c r="J1247" i="1" s="1"/>
  <c r="F1247" i="1" a="1"/>
  <c r="F1247" i="1" s="1"/>
  <c r="F1250" i="1" a="1"/>
  <c r="F1250" i="1" s="1"/>
  <c r="G1248" i="1" a="1"/>
  <c r="G1248" i="1"/>
  <c r="M1248" i="1" a="1"/>
  <c r="M1248" i="1"/>
  <c r="N1249" i="1" a="1"/>
  <c r="N1249" i="1" s="1"/>
  <c r="J1248" i="1" a="1"/>
  <c r="J1248" i="1" s="1"/>
  <c r="Q1248" i="1" a="1"/>
  <c r="Q1248" i="1" s="1"/>
  <c r="O1248" i="1" a="1"/>
  <c r="O1248" i="1" s="1"/>
  <c r="H1251" i="1" a="1"/>
  <c r="H1251" i="1"/>
  <c r="Q1246" i="1" a="1"/>
  <c r="Q1246" i="1" s="1"/>
  <c r="O1246" i="1" a="1"/>
  <c r="O1246" i="1"/>
  <c r="G1251" i="1" a="1"/>
  <c r="G1251" i="1" s="1"/>
  <c r="N1246" i="1" a="1"/>
  <c r="N1246" i="1" s="1"/>
  <c r="M1249" i="1" a="1"/>
  <c r="M1249" i="1" s="1"/>
  <c r="I1247" i="1" a="1"/>
  <c r="I1247" i="1"/>
  <c r="F1251" i="1" a="1"/>
  <c r="F1251" i="1" s="1"/>
  <c r="O1250" i="1" a="1"/>
  <c r="O1250" i="1" s="1"/>
  <c r="G1250" i="1" a="1"/>
  <c r="G1250" i="1" s="1"/>
  <c r="O1249" i="1" a="1"/>
  <c r="O1249" i="1" s="1"/>
  <c r="O1247" i="1" a="1"/>
  <c r="O1247" i="1"/>
  <c r="P1249" i="1" a="1"/>
  <c r="P1249" i="1"/>
  <c r="J1249" i="1" a="1"/>
  <c r="J1249" i="1"/>
  <c r="P1248" i="1" a="1"/>
  <c r="P1248" i="1"/>
  <c r="H1249" i="1" a="1"/>
  <c r="H1249" i="1"/>
  <c r="K1248" i="1" a="1"/>
  <c r="K1248" i="1" s="1"/>
  <c r="F1249" i="1" a="1"/>
  <c r="F1249" i="1"/>
  <c r="P1247" i="1" a="1"/>
  <c r="P1247" i="1"/>
  <c r="L1246" i="1" a="1"/>
  <c r="L1246" i="1" s="1"/>
  <c r="F1248" i="1" a="1"/>
  <c r="F1248" i="1" s="1"/>
  <c r="N1247" i="1" a="1"/>
  <c r="N1247" i="1" s="1"/>
  <c r="M1250" i="1" a="1"/>
  <c r="M1250" i="1" s="1"/>
  <c r="I1249" i="1" a="1"/>
  <c r="I1249" i="1"/>
  <c r="Q1249" i="1" a="1"/>
  <c r="Q1249" i="1" s="1"/>
  <c r="K1249" i="1" a="1"/>
  <c r="K1249" i="1" s="1"/>
  <c r="H1248" i="1" a="1"/>
  <c r="H1248" i="1" s="1"/>
  <c r="M1247" i="1" a="1"/>
  <c r="M1247" i="1" s="1"/>
  <c r="K1247" i="1" a="1"/>
  <c r="K1247" i="1"/>
  <c r="P1246" i="1" a="1"/>
  <c r="P1246" i="1"/>
  <c r="G1249" i="1" a="1"/>
  <c r="G1249" i="1" s="1"/>
  <c r="L1247" i="1" a="1"/>
  <c r="L1247" i="1" s="1"/>
  <c r="H1247" i="1" a="1"/>
  <c r="H1247" i="1"/>
  <c r="M1246" i="1" a="1"/>
  <c r="M1246" i="1" s="1"/>
  <c r="G1247" i="1" a="1"/>
  <c r="G1247" i="1" s="1"/>
  <c r="O1251" i="1" a="1"/>
  <c r="O1251" i="1"/>
  <c r="J1251" i="1" a="1"/>
  <c r="J1251" i="1" s="1"/>
  <c r="M1251" i="1" a="1"/>
  <c r="M1251" i="1" s="1"/>
  <c r="L1250" i="1" a="1"/>
  <c r="L1250" i="1"/>
  <c r="P1250" i="1" a="1"/>
  <c r="P1250" i="1" s="1"/>
  <c r="N1250" i="1" a="1"/>
  <c r="N1250" i="1"/>
  <c r="K1251" i="1" a="1"/>
  <c r="K1251" i="1"/>
  <c r="K1250" i="1" a="1"/>
  <c r="K1250" i="1" s="1"/>
  <c r="J1250" i="1" a="1"/>
  <c r="J1250" i="1" s="1"/>
  <c r="H1250" i="1" a="1"/>
  <c r="H1250" i="1"/>
  <c r="L1249" i="1" a="1"/>
  <c r="L1249" i="1"/>
  <c r="N1248" i="1" a="1"/>
  <c r="N1248" i="1"/>
  <c r="L1248" i="1" a="1"/>
  <c r="L1248" i="1" s="1"/>
  <c r="Q1247" i="1" a="1"/>
  <c r="Q1247" i="1" s="1"/>
  <c r="N1251" i="1" a="1"/>
  <c r="N1251" i="1"/>
  <c r="H1244" i="1" a="1"/>
  <c r="H1244" i="1" s="1"/>
  <c r="M1243" i="1" a="1"/>
  <c r="M1243" i="1" s="1"/>
  <c r="Q1241" i="1" a="1"/>
  <c r="Q1241" i="1"/>
  <c r="H1243" i="1" a="1"/>
  <c r="H1243" i="1" s="1"/>
  <c r="H1242" i="1" a="1"/>
  <c r="H1242" i="1" s="1"/>
  <c r="K1243" i="1" a="1"/>
  <c r="K1243" i="1"/>
  <c r="J1241" i="1" a="1"/>
  <c r="J1241" i="1"/>
  <c r="J1245" i="1" a="1"/>
  <c r="J1245" i="1" s="1"/>
  <c r="N1244" i="1" a="1"/>
  <c r="N1244" i="1"/>
  <c r="F1245" i="1" a="1"/>
  <c r="F1245" i="1"/>
  <c r="I1244" i="1" a="1"/>
  <c r="I1244" i="1"/>
  <c r="P1244" i="1" a="1"/>
  <c r="P1244" i="1"/>
  <c r="F1244" i="1" a="1"/>
  <c r="F1244" i="1" s="1"/>
  <c r="N1243" i="1" a="1"/>
  <c r="N1243" i="1"/>
  <c r="K1242" i="1" a="1"/>
  <c r="K1242" i="1" s="1"/>
  <c r="M1241" i="1" a="1"/>
  <c r="M1241" i="1" s="1"/>
  <c r="F1243" i="1" a="1"/>
  <c r="F1243" i="1" s="1"/>
  <c r="F1242" i="1" a="1"/>
  <c r="F1242" i="1" s="1"/>
  <c r="P1241" i="1" a="1"/>
  <c r="P1241" i="1" s="1"/>
  <c r="Q1245" i="1" a="1"/>
  <c r="Q1245" i="1" s="1"/>
  <c r="O1245" i="1" a="1"/>
  <c r="O1245" i="1" s="1"/>
  <c r="L1245" i="1" a="1"/>
  <c r="L1245" i="1" s="1"/>
  <c r="I1245" i="1" a="1"/>
  <c r="I1245" i="1" s="1"/>
  <c r="J1244" i="1" a="1"/>
  <c r="J1244" i="1"/>
  <c r="Q1243" i="1" a="1"/>
  <c r="Q1243" i="1" s="1"/>
  <c r="J1242" i="1" a="1"/>
  <c r="J1242" i="1" s="1"/>
  <c r="L1241" i="1" a="1"/>
  <c r="L1241" i="1"/>
  <c r="G1244" i="1" a="1"/>
  <c r="G1244" i="1" s="1"/>
  <c r="P1243" i="1" a="1"/>
  <c r="P1243" i="1"/>
  <c r="Q1242" i="1" a="1"/>
  <c r="Q1242" i="1"/>
  <c r="N1242" i="1" a="1"/>
  <c r="N1242" i="1" s="1"/>
  <c r="I1241" i="1" a="1"/>
  <c r="I1241" i="1" s="1"/>
  <c r="L1242" i="1" a="1"/>
  <c r="L1242" i="1" s="1"/>
  <c r="N1241" i="1" a="1"/>
  <c r="N1241" i="1"/>
  <c r="N1245" i="1" a="1"/>
  <c r="N1245" i="1"/>
  <c r="O1244" i="1" a="1"/>
  <c r="O1244" i="1"/>
  <c r="O1242" i="1" a="1"/>
  <c r="O1242" i="1" s="1"/>
  <c r="O1241" i="1" a="1"/>
  <c r="O1241" i="1" s="1"/>
  <c r="K1245" i="1" a="1"/>
  <c r="K1245" i="1"/>
  <c r="P1242" i="1" a="1"/>
  <c r="P1242" i="1" s="1"/>
  <c r="K1246" i="1" a="1"/>
  <c r="K1246" i="1"/>
  <c r="Q1244" i="1" a="1"/>
  <c r="Q1244" i="1"/>
  <c r="M1244" i="1" a="1"/>
  <c r="M1244" i="1"/>
  <c r="I1243" i="1" a="1"/>
  <c r="I1243" i="1" s="1"/>
  <c r="I1242" i="1" a="1"/>
  <c r="I1242" i="1" s="1"/>
  <c r="L1244" i="1" a="1"/>
  <c r="L1244" i="1" s="1"/>
  <c r="H1241" i="1" a="1"/>
  <c r="H1241" i="1" s="1"/>
  <c r="M1242" i="1" a="1"/>
  <c r="M1242" i="1"/>
  <c r="J1246" i="1" a="1"/>
  <c r="J1246" i="1" s="1"/>
  <c r="I1246" i="1" a="1"/>
  <c r="I1246" i="1" s="1"/>
  <c r="H1245" i="1" a="1"/>
  <c r="H1245" i="1" s="1"/>
  <c r="H1246" i="1" a="1"/>
  <c r="H1246" i="1" s="1"/>
  <c r="G1245" i="1" a="1"/>
  <c r="G1245" i="1"/>
  <c r="G1243" i="1" a="1"/>
  <c r="G1243" i="1"/>
  <c r="G1242" i="1" a="1"/>
  <c r="G1242" i="1" s="1"/>
  <c r="G1246" i="1" a="1"/>
  <c r="G1246" i="1" s="1"/>
  <c r="F1246" i="1" a="1"/>
  <c r="F1246" i="1" s="1"/>
  <c r="P1245" i="1" a="1"/>
  <c r="P1245" i="1" s="1"/>
  <c r="K1244" i="1" a="1"/>
  <c r="K1244" i="1"/>
  <c r="M1245" i="1" a="1"/>
  <c r="M1245" i="1" s="1"/>
  <c r="O1243" i="1" a="1"/>
  <c r="O1243" i="1" s="1"/>
  <c r="L1243" i="1" a="1"/>
  <c r="L1243" i="1" s="1"/>
  <c r="J1243" i="1" a="1"/>
  <c r="J1243" i="1"/>
  <c r="K1241" i="1" a="1"/>
  <c r="K1241" i="1"/>
  <c r="O1239" i="1" a="1"/>
  <c r="O1239" i="1"/>
  <c r="L1239" i="1" a="1"/>
  <c r="L1239" i="1"/>
  <c r="M1239" i="1" a="1"/>
  <c r="M1239" i="1" s="1"/>
  <c r="P1238" i="1" a="1"/>
  <c r="P1238" i="1" s="1"/>
  <c r="K1239" i="1" a="1"/>
  <c r="K1239" i="1" s="1"/>
  <c r="H1238" i="1" a="1"/>
  <c r="H1238" i="1" s="1"/>
  <c r="I1238" i="1" a="1"/>
  <c r="I1238" i="1"/>
  <c r="Q1237" i="1" a="1"/>
  <c r="Q1237" i="1" s="1"/>
  <c r="F1237" i="1" a="1"/>
  <c r="F1237" i="1"/>
  <c r="Q1235" i="1" a="1"/>
  <c r="Q1235" i="1"/>
  <c r="O1236" i="1" a="1"/>
  <c r="O1236" i="1" s="1"/>
  <c r="Q1236" i="1" a="1"/>
  <c r="Q1236" i="1" s="1"/>
  <c r="H1237" i="1" a="1"/>
  <c r="H1237" i="1"/>
  <c r="M1238" i="1" a="1"/>
  <c r="M1238" i="1" s="1"/>
  <c r="H1236" i="1" a="1"/>
  <c r="H1236" i="1" s="1"/>
  <c r="N1236" i="1" a="1"/>
  <c r="N1236" i="1" s="1"/>
  <c r="L1236" i="1" a="1"/>
  <c r="L1236" i="1" s="1"/>
  <c r="F1238" i="1" a="1"/>
  <c r="F1238" i="1" s="1"/>
  <c r="K1236" i="1" a="1"/>
  <c r="K1236" i="1" s="1"/>
  <c r="L1240" i="1" a="1"/>
  <c r="L1240" i="1"/>
  <c r="G1241" i="1" a="1"/>
  <c r="G1241" i="1" s="1"/>
  <c r="Q1240" i="1" a="1"/>
  <c r="Q1240" i="1" s="1"/>
  <c r="P1237" i="1" a="1"/>
  <c r="P1237" i="1" s="1"/>
  <c r="F1241" i="1" a="1"/>
  <c r="F1241" i="1"/>
  <c r="I1237" i="1" a="1"/>
  <c r="I1237" i="1" s="1"/>
  <c r="L1238" i="1" a="1"/>
  <c r="L1238" i="1" s="1"/>
  <c r="P1240" i="1" a="1"/>
  <c r="P1240" i="1" s="1"/>
  <c r="O1237" i="1" a="1"/>
  <c r="O1237" i="1" s="1"/>
  <c r="G1238" i="1" a="1"/>
  <c r="G1238" i="1"/>
  <c r="Q1238" i="1" a="1"/>
  <c r="Q1238" i="1"/>
  <c r="J1238" i="1" a="1"/>
  <c r="J1238" i="1"/>
  <c r="I1236" i="1" a="1"/>
  <c r="I1236" i="1"/>
  <c r="H1240" i="1" a="1"/>
  <c r="H1240" i="1" s="1"/>
  <c r="K1237" i="1" a="1"/>
  <c r="K1237" i="1" s="1"/>
  <c r="O1240" i="1" a="1"/>
  <c r="O1240" i="1" s="1"/>
  <c r="N1240" i="1" a="1"/>
  <c r="N1240" i="1"/>
  <c r="J1236" i="1" a="1"/>
  <c r="J1236" i="1" s="1"/>
  <c r="F1236" i="1" a="1"/>
  <c r="F1236" i="1"/>
  <c r="M1240" i="1" a="1"/>
  <c r="M1240" i="1" s="1"/>
  <c r="G1239" i="1" a="1"/>
  <c r="G1239" i="1"/>
  <c r="J1240" i="1" a="1"/>
  <c r="J1240" i="1" s="1"/>
  <c r="I1240" i="1" a="1"/>
  <c r="I1240" i="1"/>
  <c r="I1239" i="1" a="1"/>
  <c r="I1239" i="1" s="1"/>
  <c r="M1236" i="1" a="1"/>
  <c r="M1236" i="1" s="1"/>
  <c r="L1237" i="1" a="1"/>
  <c r="L1237" i="1"/>
  <c r="J1237" i="1" a="1"/>
  <c r="J1237" i="1" s="1"/>
  <c r="P1235" i="1" a="1"/>
  <c r="P1235" i="1" s="1"/>
  <c r="O1238" i="1" a="1"/>
  <c r="O1238" i="1" s="1"/>
  <c r="P1236" i="1" a="1"/>
  <c r="P1236" i="1" s="1"/>
  <c r="G1236" i="1" a="1"/>
  <c r="G1236" i="1"/>
  <c r="N1238" i="1" a="1"/>
  <c r="N1238" i="1"/>
  <c r="G1237" i="1" a="1"/>
  <c r="G1237" i="1" s="1"/>
  <c r="K1240" i="1" a="1"/>
  <c r="K1240" i="1" s="1"/>
  <c r="N1237" i="1" a="1"/>
  <c r="N1237" i="1" s="1"/>
  <c r="H1239" i="1" a="1"/>
  <c r="H1239" i="1" s="1"/>
  <c r="F1239" i="1" a="1"/>
  <c r="F1239" i="1" s="1"/>
  <c r="K1238" i="1" a="1"/>
  <c r="K1238" i="1"/>
  <c r="N1239" i="1" a="1"/>
  <c r="N1239" i="1"/>
  <c r="J1239" i="1" a="1"/>
  <c r="J1239" i="1"/>
  <c r="G1240" i="1" a="1"/>
  <c r="G1240" i="1" s="1"/>
  <c r="F1240" i="1" a="1"/>
  <c r="F1240" i="1"/>
  <c r="M1237" i="1" a="1"/>
  <c r="M1237" i="1"/>
  <c r="Q1239" i="1" a="1"/>
  <c r="Q1239" i="1" s="1"/>
  <c r="P1239" i="1" a="1"/>
  <c r="P1239" i="1" s="1"/>
  <c r="J1232" i="1" a="1"/>
  <c r="J1232" i="1" s="1"/>
  <c r="O1231" i="1" a="1"/>
  <c r="O1231" i="1"/>
  <c r="I1232" i="1" a="1"/>
  <c r="I1232" i="1" s="1"/>
  <c r="P1232" i="1" a="1"/>
  <c r="P1232" i="1"/>
  <c r="N1235" i="1" a="1"/>
  <c r="N1235" i="1" s="1"/>
  <c r="Q1233" i="1" a="1"/>
  <c r="Q1233" i="1" s="1"/>
  <c r="O1235" i="1" a="1"/>
  <c r="O1235" i="1"/>
  <c r="M1235" i="1" a="1"/>
  <c r="M1235" i="1" s="1"/>
  <c r="F1235" i="1" a="1"/>
  <c r="F1235" i="1"/>
  <c r="M1230" i="1" a="1"/>
  <c r="M1230" i="1" s="1"/>
  <c r="N1233" i="1" a="1"/>
  <c r="N1233" i="1"/>
  <c r="O1234" i="1" a="1"/>
  <c r="O1234" i="1"/>
  <c r="M1234" i="1" a="1"/>
  <c r="M1234" i="1"/>
  <c r="O1230" i="1" a="1"/>
  <c r="O1230" i="1" s="1"/>
  <c r="G1233" i="1" a="1"/>
  <c r="G1233" i="1" s="1"/>
  <c r="M1232" i="1" a="1"/>
  <c r="M1232" i="1" s="1"/>
  <c r="L1234" i="1" a="1"/>
  <c r="L1234" i="1" s="1"/>
  <c r="G1234" i="1" a="1"/>
  <c r="G1234" i="1" s="1"/>
  <c r="G1232" i="1" a="1"/>
  <c r="G1232" i="1"/>
  <c r="H1232" i="1" a="1"/>
  <c r="H1232" i="1" s="1"/>
  <c r="K1231" i="1" a="1"/>
  <c r="K1231" i="1"/>
  <c r="J1235" i="1" a="1"/>
  <c r="J1235" i="1" s="1"/>
  <c r="Q1230" i="1" a="1"/>
  <c r="Q1230" i="1"/>
  <c r="F1232" i="1" a="1"/>
  <c r="F1232" i="1" s="1"/>
  <c r="Q1234" i="1" a="1"/>
  <c r="Q1234" i="1" s="1"/>
  <c r="Q1231" i="1" a="1"/>
  <c r="Q1231" i="1" s="1"/>
  <c r="M1233" i="1" a="1"/>
  <c r="M1233" i="1" s="1"/>
  <c r="I1233" i="1" a="1"/>
  <c r="I1233" i="1" s="1"/>
  <c r="H1231" i="1" a="1"/>
  <c r="H1231" i="1"/>
  <c r="Q1232" i="1" a="1"/>
  <c r="Q1232" i="1"/>
  <c r="F1231" i="1" a="1"/>
  <c r="F1231" i="1" s="1"/>
  <c r="P1230" i="1" a="1"/>
  <c r="P1230" i="1" s="1"/>
  <c r="G1231" i="1" a="1"/>
  <c r="G1231" i="1"/>
  <c r="O1233" i="1" a="1"/>
  <c r="O1233" i="1"/>
  <c r="L1235" i="1" a="1"/>
  <c r="L1235" i="1" s="1"/>
  <c r="N1230" i="1" a="1"/>
  <c r="N1230" i="1" s="1"/>
  <c r="K1235" i="1" a="1"/>
  <c r="K1235" i="1" s="1"/>
  <c r="M1231" i="1" a="1"/>
  <c r="M1231" i="1" s="1"/>
  <c r="P1234" i="1" a="1"/>
  <c r="P1234" i="1"/>
  <c r="H1233" i="1" a="1"/>
  <c r="H1233" i="1" s="1"/>
  <c r="I1234" i="1" a="1"/>
  <c r="I1234" i="1" s="1"/>
  <c r="I1235" i="1" a="1"/>
  <c r="I1235" i="1" s="1"/>
  <c r="H1235" i="1" a="1"/>
  <c r="H1235" i="1" s="1"/>
  <c r="K1232" i="1" a="1"/>
  <c r="K1232" i="1" s="1"/>
  <c r="K1234" i="1" a="1"/>
  <c r="K1234" i="1" s="1"/>
  <c r="H1234" i="1" a="1"/>
  <c r="H1234" i="1" s="1"/>
  <c r="O1232" i="1" a="1"/>
  <c r="O1232" i="1"/>
  <c r="I1231" i="1" a="1"/>
  <c r="I1231" i="1"/>
  <c r="P1231" i="1" a="1"/>
  <c r="P1231" i="1"/>
  <c r="G1235" i="1" a="1"/>
  <c r="G1235" i="1"/>
  <c r="N1232" i="1" a="1"/>
  <c r="N1232" i="1"/>
  <c r="N1234" i="1" a="1"/>
  <c r="N1234" i="1"/>
  <c r="J1234" i="1" a="1"/>
  <c r="J1234" i="1" s="1"/>
  <c r="N1231" i="1" a="1"/>
  <c r="N1231" i="1"/>
  <c r="L1231" i="1" a="1"/>
  <c r="L1231" i="1"/>
  <c r="F1234" i="1" a="1"/>
  <c r="F1234" i="1" s="1"/>
  <c r="P1233" i="1" a="1"/>
  <c r="P1233" i="1"/>
  <c r="L1233" i="1" a="1"/>
  <c r="L1233" i="1" s="1"/>
  <c r="F1233" i="1" a="1"/>
  <c r="F1233" i="1" s="1"/>
  <c r="K1233" i="1" a="1"/>
  <c r="K1233" i="1"/>
  <c r="J1233" i="1" a="1"/>
  <c r="J1233" i="1" s="1"/>
  <c r="J1231" i="1" a="1"/>
  <c r="J1231" i="1"/>
  <c r="L1230" i="1" a="1"/>
  <c r="L1230" i="1" s="1"/>
  <c r="L1232" i="1" a="1"/>
  <c r="L1232" i="1"/>
  <c r="M1229" i="1" a="1"/>
  <c r="M1229" i="1" s="1"/>
  <c r="O1225" i="1" a="1"/>
  <c r="O1225" i="1" s="1"/>
  <c r="K1229" i="1" a="1"/>
  <c r="K1229" i="1" s="1"/>
  <c r="J1229" i="1" a="1"/>
  <c r="J1229" i="1"/>
  <c r="I1229" i="1" a="1"/>
  <c r="I1229" i="1" s="1"/>
  <c r="F1229" i="1" a="1"/>
  <c r="F1229" i="1" s="1"/>
  <c r="Q1228" i="1" a="1"/>
  <c r="Q1228" i="1" s="1"/>
  <c r="J1228" i="1" a="1"/>
  <c r="J1228" i="1"/>
  <c r="J1225" i="1" a="1"/>
  <c r="J1225" i="1" s="1"/>
  <c r="K1226" i="1" a="1"/>
  <c r="K1226" i="1" s="1"/>
  <c r="J1226" i="1" a="1"/>
  <c r="J1226" i="1"/>
  <c r="Q1225" i="1" a="1"/>
  <c r="Q1225" i="1" s="1"/>
  <c r="N1227" i="1" a="1"/>
  <c r="N1227" i="1"/>
  <c r="P1226" i="1" a="1"/>
  <c r="P1226" i="1" s="1"/>
  <c r="N1225" i="1" a="1"/>
  <c r="N1225" i="1" s="1"/>
  <c r="G1228" i="1" a="1"/>
  <c r="G1228" i="1" s="1"/>
  <c r="H1226" i="1" a="1"/>
  <c r="H1226" i="1"/>
  <c r="N1226" i="1" a="1"/>
  <c r="N1226" i="1" s="1"/>
  <c r="G1226" i="1" a="1"/>
  <c r="G1226" i="1"/>
  <c r="M1227" i="1" a="1"/>
  <c r="M1227" i="1" s="1"/>
  <c r="M1226" i="1" a="1"/>
  <c r="M1226" i="1" s="1"/>
  <c r="H1225" i="1" a="1"/>
  <c r="H1225" i="1" s="1"/>
  <c r="L1225" i="1" a="1"/>
  <c r="L1225" i="1" s="1"/>
  <c r="G1229" i="1" a="1"/>
  <c r="G1229" i="1" s="1"/>
  <c r="O1228" i="1" a="1"/>
  <c r="O1228" i="1" s="1"/>
  <c r="G1227" i="1" a="1"/>
  <c r="G1227" i="1" s="1"/>
  <c r="F1228" i="1" a="1"/>
  <c r="F1228" i="1"/>
  <c r="J1227" i="1" a="1"/>
  <c r="J1227" i="1"/>
  <c r="F1226" i="1" a="1"/>
  <c r="F1226" i="1"/>
  <c r="O1227" i="1" a="1"/>
  <c r="O1227" i="1" s="1"/>
  <c r="H1227" i="1" a="1"/>
  <c r="H1227" i="1" s="1"/>
  <c r="Q1226" i="1" a="1"/>
  <c r="Q1226" i="1"/>
  <c r="I1227" i="1" a="1"/>
  <c r="I1227" i="1"/>
  <c r="P1227" i="1" a="1"/>
  <c r="P1227" i="1"/>
  <c r="I1225" i="1" a="1"/>
  <c r="I1225" i="1" s="1"/>
  <c r="O1229" i="1" a="1"/>
  <c r="O1229" i="1" s="1"/>
  <c r="I1228" i="1" a="1"/>
  <c r="I1228" i="1" s="1"/>
  <c r="P1225" i="1" a="1"/>
  <c r="P1225" i="1"/>
  <c r="M1228" i="1" a="1"/>
  <c r="M1228" i="1" s="1"/>
  <c r="L1228" i="1" a="1"/>
  <c r="L1228" i="1" s="1"/>
  <c r="K1230" i="1" a="1"/>
  <c r="K1230" i="1"/>
  <c r="H1229" i="1" a="1"/>
  <c r="H1229" i="1" s="1"/>
  <c r="K1225" i="1" a="1"/>
  <c r="K1225" i="1"/>
  <c r="I1226" i="1" a="1"/>
  <c r="I1226" i="1"/>
  <c r="P1228" i="1" a="1"/>
  <c r="P1228" i="1" s="1"/>
  <c r="H1228" i="1" a="1"/>
  <c r="H1228" i="1"/>
  <c r="K1228" i="1" a="1"/>
  <c r="K1228" i="1" s="1"/>
  <c r="K1227" i="1" a="1"/>
  <c r="K1227" i="1" s="1"/>
  <c r="L1226" i="1" a="1"/>
  <c r="L1226" i="1"/>
  <c r="O1226" i="1" a="1"/>
  <c r="O1226" i="1" s="1"/>
  <c r="J1230" i="1" a="1"/>
  <c r="J1230" i="1" s="1"/>
  <c r="I1230" i="1" a="1"/>
  <c r="I1230" i="1" s="1"/>
  <c r="H1230" i="1" a="1"/>
  <c r="H1230" i="1" s="1"/>
  <c r="Q1227" i="1" a="1"/>
  <c r="Q1227" i="1"/>
  <c r="G1230" i="1" a="1"/>
  <c r="G1230" i="1"/>
  <c r="F1230" i="1" a="1"/>
  <c r="F1230" i="1" s="1"/>
  <c r="Q1229" i="1" a="1"/>
  <c r="Q1229" i="1" s="1"/>
  <c r="P1229" i="1" a="1"/>
  <c r="P1229" i="1" s="1"/>
  <c r="M1225" i="1" a="1"/>
  <c r="M1225" i="1" s="1"/>
  <c r="N1229" i="1" a="1"/>
  <c r="N1229" i="1" s="1"/>
  <c r="N1228" i="1" a="1"/>
  <c r="N1228" i="1" s="1"/>
  <c r="L1227" i="1" a="1"/>
  <c r="L1227" i="1"/>
  <c r="F1227" i="1" a="1"/>
  <c r="F1227" i="1" s="1"/>
  <c r="L1229" i="1" a="1"/>
  <c r="L1229" i="1"/>
  <c r="P1219" i="1" a="1"/>
  <c r="P1219" i="1" s="1"/>
  <c r="L1224" i="1" a="1"/>
  <c r="L1224" i="1"/>
  <c r="K1224" i="1" a="1"/>
  <c r="K1224" i="1" s="1"/>
  <c r="J1224" i="1" a="1"/>
  <c r="J1224" i="1" s="1"/>
  <c r="Q1223" i="1" a="1"/>
  <c r="Q1223" i="1" s="1"/>
  <c r="F1224" i="1" a="1"/>
  <c r="F1224" i="1"/>
  <c r="I1224" i="1" a="1"/>
  <c r="I1224" i="1" s="1"/>
  <c r="H1224" i="1" a="1"/>
  <c r="H1224" i="1" s="1"/>
  <c r="M1223" i="1" a="1"/>
  <c r="M1223" i="1"/>
  <c r="H1222" i="1" a="1"/>
  <c r="H1222" i="1" s="1"/>
  <c r="J1223" i="1" a="1"/>
  <c r="J1223" i="1"/>
  <c r="P1222" i="1" a="1"/>
  <c r="P1222" i="1" s="1"/>
  <c r="L1220" i="1" a="1"/>
  <c r="L1220" i="1" s="1"/>
  <c r="I1223" i="1" a="1"/>
  <c r="I1223" i="1"/>
  <c r="H1223" i="1" a="1"/>
  <c r="H1223" i="1" s="1"/>
  <c r="P1221" i="1" a="1"/>
  <c r="P1221" i="1"/>
  <c r="G1223" i="1" a="1"/>
  <c r="G1223" i="1"/>
  <c r="F1222" i="1" a="1"/>
  <c r="F1222" i="1"/>
  <c r="N1220" i="1" a="1"/>
  <c r="N1220" i="1" s="1"/>
  <c r="F1223" i="1" a="1"/>
  <c r="F1223" i="1" s="1"/>
  <c r="O1222" i="1" a="1"/>
  <c r="O1222" i="1" s="1"/>
  <c r="N1222" i="1" a="1"/>
  <c r="N1222" i="1"/>
  <c r="I1220" i="1" a="1"/>
  <c r="I1220" i="1"/>
  <c r="J1222" i="1" a="1"/>
  <c r="J1222" i="1" s="1"/>
  <c r="L1221" i="1" a="1"/>
  <c r="L1221" i="1" s="1"/>
  <c r="K1221" i="1" a="1"/>
  <c r="K1221" i="1" s="1"/>
  <c r="P1220" i="1" a="1"/>
  <c r="P1220" i="1"/>
  <c r="H1221" i="1" a="1"/>
  <c r="H1221" i="1"/>
  <c r="F1221" i="1" a="1"/>
  <c r="F1221" i="1" s="1"/>
  <c r="O1220" i="1" a="1"/>
  <c r="O1220" i="1" s="1"/>
  <c r="Q1220" i="1" a="1"/>
  <c r="Q1220" i="1" s="1"/>
  <c r="H1220" i="1" a="1"/>
  <c r="H1220" i="1"/>
  <c r="Q1221" i="1" a="1"/>
  <c r="Q1221" i="1"/>
  <c r="K1220" i="1" a="1"/>
  <c r="K1220" i="1" s="1"/>
  <c r="M1221" i="1" a="1"/>
  <c r="M1221" i="1" s="1"/>
  <c r="Q1222" i="1" a="1"/>
  <c r="Q1222" i="1"/>
  <c r="G1222" i="1" a="1"/>
  <c r="G1222" i="1" s="1"/>
  <c r="M1220" i="1" a="1"/>
  <c r="M1220" i="1" s="1"/>
  <c r="I1221" i="1" a="1"/>
  <c r="I1221" i="1"/>
  <c r="G1225" i="1" a="1"/>
  <c r="G1225" i="1"/>
  <c r="O1223" i="1" a="1"/>
  <c r="O1223" i="1" s="1"/>
  <c r="F1225" i="1" a="1"/>
  <c r="F1225" i="1" s="1"/>
  <c r="Q1224" i="1" a="1"/>
  <c r="Q1224" i="1" s="1"/>
  <c r="N1223" i="1" a="1"/>
  <c r="N1223" i="1" s="1"/>
  <c r="L1223" i="1" a="1"/>
  <c r="L1223" i="1"/>
  <c r="J1220" i="1" a="1"/>
  <c r="J1220" i="1"/>
  <c r="K1222" i="1" a="1"/>
  <c r="K1222" i="1" s="1"/>
  <c r="G1224" i="1" a="1"/>
  <c r="G1224" i="1" s="1"/>
  <c r="I1222" i="1" a="1"/>
  <c r="I1222" i="1"/>
  <c r="K1223" i="1" a="1"/>
  <c r="K1223" i="1"/>
  <c r="G1220" i="1" a="1"/>
  <c r="G1220" i="1"/>
  <c r="Q1219" i="1" a="1"/>
  <c r="Q1219" i="1" s="1"/>
  <c r="M1222" i="1" a="1"/>
  <c r="M1222" i="1" s="1"/>
  <c r="N1221" i="1" a="1"/>
  <c r="N1221" i="1" s="1"/>
  <c r="P1224" i="1" a="1"/>
  <c r="P1224" i="1"/>
  <c r="O1224" i="1" a="1"/>
  <c r="O1224" i="1" s="1"/>
  <c r="F1220" i="1" a="1"/>
  <c r="F1220" i="1" s="1"/>
  <c r="N1224" i="1" a="1"/>
  <c r="N1224" i="1" s="1"/>
  <c r="M1224" i="1" a="1"/>
  <c r="M1224" i="1"/>
  <c r="O1221" i="1" a="1"/>
  <c r="O1221" i="1"/>
  <c r="P1223" i="1" a="1"/>
  <c r="P1223" i="1"/>
  <c r="L1222" i="1" a="1"/>
  <c r="L1222" i="1" s="1"/>
  <c r="J1221" i="1" a="1"/>
  <c r="J1221" i="1" s="1"/>
  <c r="G1221" i="1" a="1"/>
  <c r="G1221" i="1" s="1"/>
  <c r="G1216" i="1" a="1"/>
  <c r="G1216" i="1"/>
  <c r="F1216" i="1" a="1"/>
  <c r="F1216" i="1" s="1"/>
  <c r="N1215" i="1" a="1"/>
  <c r="N1215" i="1"/>
  <c r="L1216" i="1" a="1"/>
  <c r="L1216" i="1"/>
  <c r="H1215" i="1" a="1"/>
  <c r="H1215" i="1"/>
  <c r="O1219" i="1" a="1"/>
  <c r="O1219" i="1"/>
  <c r="I1219" i="1" a="1"/>
  <c r="I1219" i="1" s="1"/>
  <c r="P1218" i="1" a="1"/>
  <c r="P1218" i="1" s="1"/>
  <c r="O1214" i="1" a="1"/>
  <c r="O1214" i="1"/>
  <c r="N1218" i="1" a="1"/>
  <c r="N1218" i="1" s="1"/>
  <c r="F1218" i="1" a="1"/>
  <c r="F1218" i="1"/>
  <c r="M1217" i="1" a="1"/>
  <c r="M1217" i="1"/>
  <c r="O1217" i="1" a="1"/>
  <c r="O1217" i="1"/>
  <c r="Q1214" i="1" a="1"/>
  <c r="Q1214" i="1" s="1"/>
  <c r="F1217" i="1" a="1"/>
  <c r="F1217" i="1" s="1"/>
  <c r="Q1218" i="1" a="1"/>
  <c r="Q1218" i="1"/>
  <c r="L1218" i="1" a="1"/>
  <c r="L1218" i="1" s="1"/>
  <c r="J1218" i="1" a="1"/>
  <c r="J1218" i="1" s="1"/>
  <c r="O1216" i="1" a="1"/>
  <c r="O1216" i="1" s="1"/>
  <c r="H1218" i="1" a="1"/>
  <c r="H1218" i="1"/>
  <c r="O1215" i="1" a="1"/>
  <c r="O1215" i="1" s="1"/>
  <c r="P1217" i="1" a="1"/>
  <c r="P1217" i="1" s="1"/>
  <c r="L1217" i="1" a="1"/>
  <c r="L1217" i="1" s="1"/>
  <c r="G1217" i="1" a="1"/>
  <c r="G1217" i="1" s="1"/>
  <c r="J1216" i="1" a="1"/>
  <c r="J1216" i="1"/>
  <c r="M1215" i="1" a="1"/>
  <c r="M1215" i="1" s="1"/>
  <c r="K1217" i="1" a="1"/>
  <c r="K1217" i="1"/>
  <c r="M1216" i="1" a="1"/>
  <c r="M1216" i="1"/>
  <c r="P1214" i="1" a="1"/>
  <c r="P1214" i="1" s="1"/>
  <c r="J1215" i="1" a="1"/>
  <c r="J1215" i="1" s="1"/>
  <c r="I1215" i="1" a="1"/>
  <c r="I1215" i="1"/>
  <c r="I1217" i="1" a="1"/>
  <c r="I1217" i="1" s="1"/>
  <c r="N1219" i="1" a="1"/>
  <c r="N1219" i="1"/>
  <c r="K1219" i="1" a="1"/>
  <c r="K1219" i="1"/>
  <c r="K1218" i="1" a="1"/>
  <c r="K1218" i="1" s="1"/>
  <c r="L1215" i="1" a="1"/>
  <c r="L1215" i="1" s="1"/>
  <c r="J1219" i="1" a="1"/>
  <c r="J1219" i="1"/>
  <c r="H1219" i="1" a="1"/>
  <c r="H1219" i="1"/>
  <c r="Q1217" i="1" a="1"/>
  <c r="Q1217" i="1"/>
  <c r="F1215" i="1" a="1"/>
  <c r="F1215" i="1" s="1"/>
  <c r="H1217" i="1" a="1"/>
  <c r="H1217" i="1" s="1"/>
  <c r="Q1216" i="1" a="1"/>
  <c r="Q1216" i="1" s="1"/>
  <c r="H1216" i="1" a="1"/>
  <c r="H1216" i="1" s="1"/>
  <c r="P1215" i="1" a="1"/>
  <c r="P1215" i="1"/>
  <c r="M1218" i="1" a="1"/>
  <c r="M1218" i="1"/>
  <c r="G1218" i="1" a="1"/>
  <c r="G1218" i="1" s="1"/>
  <c r="P1216" i="1" a="1"/>
  <c r="P1216" i="1" s="1"/>
  <c r="J1217" i="1" a="1"/>
  <c r="J1217" i="1" s="1"/>
  <c r="G1219" i="1" a="1"/>
  <c r="G1219" i="1" s="1"/>
  <c r="N1217" i="1" a="1"/>
  <c r="N1217" i="1"/>
  <c r="M1219" i="1" a="1"/>
  <c r="M1219" i="1"/>
  <c r="L1219" i="1" a="1"/>
  <c r="L1219" i="1" s="1"/>
  <c r="K1215" i="1" a="1"/>
  <c r="K1215" i="1" s="1"/>
  <c r="F1219" i="1" a="1"/>
  <c r="F1219" i="1"/>
  <c r="O1218" i="1" a="1"/>
  <c r="O1218" i="1"/>
  <c r="I1218" i="1" a="1"/>
  <c r="I1218" i="1" s="1"/>
  <c r="K1216" i="1" a="1"/>
  <c r="K1216" i="1" s="1"/>
  <c r="Q1215" i="1" a="1"/>
  <c r="Q1215" i="1" s="1"/>
  <c r="G1215" i="1" a="1"/>
  <c r="G1215" i="1" s="1"/>
  <c r="N1216" i="1" a="1"/>
  <c r="N1216" i="1"/>
  <c r="I1216" i="1" a="1"/>
  <c r="I1216" i="1" s="1"/>
  <c r="G1214" i="1" a="1"/>
  <c r="G1214" i="1"/>
  <c r="N1212" i="1" a="1"/>
  <c r="N1212" i="1" s="1"/>
  <c r="P1209" i="1" a="1"/>
  <c r="P1209" i="1"/>
  <c r="P1212" i="1" a="1"/>
  <c r="P1212" i="1" s="1"/>
  <c r="L1209" i="1" a="1"/>
  <c r="L1209" i="1" s="1"/>
  <c r="K1210" i="1" a="1"/>
  <c r="K1210" i="1"/>
  <c r="Q1211" i="1" a="1"/>
  <c r="Q1211" i="1"/>
  <c r="J1211" i="1" a="1"/>
  <c r="J1211" i="1" s="1"/>
  <c r="M1211" i="1" a="1"/>
  <c r="M1211" i="1"/>
  <c r="G1210" i="1" a="1"/>
  <c r="G1210" i="1" s="1"/>
  <c r="K1212" i="1" a="1"/>
  <c r="K1212" i="1"/>
  <c r="J1209" i="1" a="1"/>
  <c r="J1209" i="1" s="1"/>
  <c r="M1208" i="1" a="1"/>
  <c r="M1208" i="1" s="1"/>
  <c r="Q1210" i="1" a="1"/>
  <c r="Q1210" i="1" s="1"/>
  <c r="M1212" i="1" a="1"/>
  <c r="M1212" i="1" s="1"/>
  <c r="L1211" i="1" a="1"/>
  <c r="L1211" i="1" s="1"/>
  <c r="O1208" i="1" a="1"/>
  <c r="O1208" i="1"/>
  <c r="F1210" i="1" a="1"/>
  <c r="F1210" i="1"/>
  <c r="H1212" i="1" a="1"/>
  <c r="H1212" i="1"/>
  <c r="O1211" i="1" a="1"/>
  <c r="O1211" i="1"/>
  <c r="O1212" i="1" a="1"/>
  <c r="O1212" i="1"/>
  <c r="I1214" i="1" a="1"/>
  <c r="I1214" i="1"/>
  <c r="Q1212" i="1" a="1"/>
  <c r="Q1212" i="1" s="1"/>
  <c r="H1210" i="1" a="1"/>
  <c r="H1210" i="1" s="1"/>
  <c r="N1209" i="1" a="1"/>
  <c r="N1209" i="1" s="1"/>
  <c r="K1209" i="1" a="1"/>
  <c r="K1209" i="1" s="1"/>
  <c r="N1208" i="1" a="1"/>
  <c r="N1208" i="1" s="1"/>
  <c r="M1209" i="1" a="1"/>
  <c r="M1209" i="1"/>
  <c r="O1209" i="1" a="1"/>
  <c r="O1209" i="1" s="1"/>
  <c r="L1212" i="1" a="1"/>
  <c r="L1212" i="1" s="1"/>
  <c r="J1212" i="1" a="1"/>
  <c r="J1212" i="1" s="1"/>
  <c r="P1211" i="1" a="1"/>
  <c r="P1211" i="1" s="1"/>
  <c r="N1211" i="1" a="1"/>
  <c r="N1211" i="1"/>
  <c r="K1211" i="1" a="1"/>
  <c r="K1211" i="1" s="1"/>
  <c r="G1209" i="1" a="1"/>
  <c r="G1209" i="1"/>
  <c r="Q1208" i="1" a="1"/>
  <c r="Q1208" i="1"/>
  <c r="F1209" i="1" a="1"/>
  <c r="F1209" i="1" s="1"/>
  <c r="M1210" i="1" a="1"/>
  <c r="M1210" i="1" s="1"/>
  <c r="N1214" i="1" a="1"/>
  <c r="N1214" i="1"/>
  <c r="M1214" i="1" a="1"/>
  <c r="M1214" i="1" s="1"/>
  <c r="I1211" i="1" a="1"/>
  <c r="I1211" i="1" s="1"/>
  <c r="I1212" i="1" a="1"/>
  <c r="I1212" i="1" s="1"/>
  <c r="H1211" i="1" a="1"/>
  <c r="H1211" i="1"/>
  <c r="H1209" i="1" a="1"/>
  <c r="H1209" i="1" s="1"/>
  <c r="G1212" i="1" a="1"/>
  <c r="G1212" i="1" s="1"/>
  <c r="L1214" i="1" a="1"/>
  <c r="L1214" i="1"/>
  <c r="H1214" i="1" a="1"/>
  <c r="H1214" i="1" s="1"/>
  <c r="K1214" i="1" a="1"/>
  <c r="K1214" i="1" s="1"/>
  <c r="O1210" i="1" a="1"/>
  <c r="O1210" i="1" s="1"/>
  <c r="Q1209" i="1" a="1"/>
  <c r="Q1209" i="1"/>
  <c r="I1209" i="1" a="1"/>
  <c r="I1209" i="1" s="1"/>
  <c r="J1214" i="1" a="1"/>
  <c r="J1214" i="1"/>
  <c r="F1214" i="1" a="1"/>
  <c r="F1214" i="1"/>
  <c r="N1210" i="1" a="1"/>
  <c r="N1210" i="1"/>
  <c r="I1210" i="1" a="1"/>
  <c r="I1210" i="1"/>
  <c r="P1210" i="1" a="1"/>
  <c r="P1210" i="1" s="1"/>
  <c r="J1210" i="1" a="1"/>
  <c r="J1210" i="1" s="1"/>
  <c r="F1212" i="1" a="1"/>
  <c r="F1212" i="1" s="1"/>
  <c r="G1211" i="1" a="1"/>
  <c r="G1211" i="1" s="1"/>
  <c r="F1211" i="1" a="1"/>
  <c r="F1211" i="1" s="1"/>
  <c r="L1210" i="1" a="1"/>
  <c r="L1210" i="1" s="1"/>
  <c r="P1208" i="1" a="1"/>
  <c r="P1208" i="1" s="1"/>
  <c r="G1208" i="1" a="1"/>
  <c r="G1208" i="1" s="1"/>
  <c r="I1201" i="1" a="1"/>
  <c r="I1201" i="1"/>
  <c r="G1202" i="1" a="1"/>
  <c r="G1202" i="1"/>
  <c r="K1200" i="1" a="1"/>
  <c r="K1200" i="1"/>
  <c r="G1200" i="1" a="1"/>
  <c r="G1200" i="1" s="1"/>
  <c r="Q1202" i="1" a="1"/>
  <c r="Q1202" i="1" s="1"/>
  <c r="N1199" i="1" a="1"/>
  <c r="N1199" i="1"/>
  <c r="I1202" i="1" a="1"/>
  <c r="I1202" i="1"/>
  <c r="M1202" i="1" a="1"/>
  <c r="M1202" i="1" s="1"/>
  <c r="O1200" i="1" a="1"/>
  <c r="O1200" i="1" s="1"/>
  <c r="L1201" i="1" a="1"/>
  <c r="L1201" i="1"/>
  <c r="J1201" i="1" a="1"/>
  <c r="J1201" i="1"/>
  <c r="N1200" i="1" a="1"/>
  <c r="N1200" i="1"/>
  <c r="P1202" i="1" a="1"/>
  <c r="P1202" i="1" s="1"/>
  <c r="H1201" i="1" a="1"/>
  <c r="H1201" i="1" s="1"/>
  <c r="F1202" i="1" a="1"/>
  <c r="F1202" i="1" s="1"/>
  <c r="O1201" i="1" a="1"/>
  <c r="O1201" i="1"/>
  <c r="M1201" i="1" a="1"/>
  <c r="M1201" i="1" s="1"/>
  <c r="P1200" i="1" a="1"/>
  <c r="P1200" i="1"/>
  <c r="J1200" i="1" a="1"/>
  <c r="J1200" i="1" s="1"/>
  <c r="O1199" i="1" a="1"/>
  <c r="O1199" i="1" s="1"/>
  <c r="Q1201" i="1" a="1"/>
  <c r="Q1201" i="1" s="1"/>
  <c r="G1201" i="1" a="1"/>
  <c r="G1201" i="1" s="1"/>
  <c r="M1199" i="1" a="1"/>
  <c r="M1199" i="1" s="1"/>
  <c r="F1200" i="1" a="1"/>
  <c r="F1200" i="1" s="1"/>
  <c r="K1202" i="1" a="1"/>
  <c r="K1202" i="1"/>
  <c r="K1201" i="1" a="1"/>
  <c r="K1201" i="1" s="1"/>
  <c r="I1200" i="1" a="1"/>
  <c r="I1200" i="1"/>
  <c r="P1199" i="1" a="1"/>
  <c r="P1199" i="1" s="1"/>
  <c r="K1208" i="1" a="1"/>
  <c r="K1208" i="1" s="1"/>
  <c r="F1208" i="1" a="1"/>
  <c r="F1208" i="1"/>
  <c r="O1202" i="1" a="1"/>
  <c r="O1202" i="1" s="1"/>
  <c r="Q1200" i="1" a="1"/>
  <c r="Q1200" i="1"/>
  <c r="H1202" i="1" a="1"/>
  <c r="H1202" i="1" s="1"/>
  <c r="H1200" i="1" a="1"/>
  <c r="H1200" i="1"/>
  <c r="L1200" i="1" a="1"/>
  <c r="L1200" i="1"/>
  <c r="I1208" i="1" a="1"/>
  <c r="I1208" i="1" s="1"/>
  <c r="N1202" i="1" a="1"/>
  <c r="N1202" i="1" s="1"/>
  <c r="M1200" i="1" a="1"/>
  <c r="M1200" i="1" s="1"/>
  <c r="L1208" i="1" a="1"/>
  <c r="L1208" i="1" s="1"/>
  <c r="P1201" i="1" a="1"/>
  <c r="P1201" i="1" s="1"/>
  <c r="F1201" i="1" a="1"/>
  <c r="F1201" i="1"/>
  <c r="J1208" i="1" a="1"/>
  <c r="J1208" i="1"/>
  <c r="J1202" i="1" a="1"/>
  <c r="J1202" i="1" s="1"/>
  <c r="L1202" i="1" a="1"/>
  <c r="L1202" i="1"/>
  <c r="Q1199" i="1" a="1"/>
  <c r="Q1199" i="1" s="1"/>
  <c r="H1208" i="1" a="1"/>
  <c r="H1208" i="1"/>
  <c r="N1201" i="1" a="1"/>
  <c r="N1201" i="1" s="1"/>
  <c r="I1197" i="1" a="1"/>
  <c r="I1197" i="1"/>
  <c r="Q1196" i="1" a="1"/>
  <c r="Q1196" i="1" s="1"/>
  <c r="K1196" i="1" a="1"/>
  <c r="K1196" i="1" s="1"/>
  <c r="L1195" i="1" a="1"/>
  <c r="L1195" i="1" s="1"/>
  <c r="F1195" i="1" a="1"/>
  <c r="F1195" i="1" s="1"/>
  <c r="I1199" i="1" a="1"/>
  <c r="I1199" i="1"/>
  <c r="F1199" i="1" a="1"/>
  <c r="F1199" i="1"/>
  <c r="Q1197" i="1" a="1"/>
  <c r="Q1197" i="1" s="1"/>
  <c r="N1198" i="1" a="1"/>
  <c r="N1198" i="1" s="1"/>
  <c r="P1195" i="1" a="1"/>
  <c r="P1195" i="1"/>
  <c r="L1196" i="1" a="1"/>
  <c r="L1196" i="1" s="1"/>
  <c r="M1195" i="1" a="1"/>
  <c r="M1195" i="1"/>
  <c r="G1198" i="1" a="1"/>
  <c r="G1198" i="1"/>
  <c r="L1199" i="1" a="1"/>
  <c r="L1199" i="1" s="1"/>
  <c r="J1199" i="1" a="1"/>
  <c r="J1199" i="1" s="1"/>
  <c r="H1199" i="1" a="1"/>
  <c r="H1199" i="1" s="1"/>
  <c r="P1198" i="1" a="1"/>
  <c r="P1198" i="1"/>
  <c r="K1198" i="1" a="1"/>
  <c r="K1198" i="1" s="1"/>
  <c r="G1197" i="1" a="1"/>
  <c r="G1197" i="1" s="1"/>
  <c r="I1198" i="1" a="1"/>
  <c r="I1198" i="1" s="1"/>
  <c r="F1198" i="1" a="1"/>
  <c r="F1198" i="1"/>
  <c r="M1197" i="1" a="1"/>
  <c r="M1197" i="1"/>
  <c r="P1196" i="1" a="1"/>
  <c r="P1196" i="1"/>
  <c r="J1196" i="1" a="1"/>
  <c r="J1196" i="1"/>
  <c r="F1196" i="1" a="1"/>
  <c r="F1196" i="1" s="1"/>
  <c r="N1195" i="1" a="1"/>
  <c r="N1195" i="1" s="1"/>
  <c r="H1195" i="1" a="1"/>
  <c r="H1195" i="1"/>
  <c r="K1194" i="1" a="1"/>
  <c r="K1194" i="1" s="1"/>
  <c r="Q1194" i="1" a="1"/>
  <c r="Q1194" i="1" s="1"/>
  <c r="G1195" i="1" a="1"/>
  <c r="G1195" i="1"/>
  <c r="I1195" i="1" a="1"/>
  <c r="I1195" i="1" s="1"/>
  <c r="H1197" i="1" a="1"/>
  <c r="H1197" i="1" s="1"/>
  <c r="N1197" i="1" a="1"/>
  <c r="N1197" i="1"/>
  <c r="K1195" i="1" a="1"/>
  <c r="K1195" i="1"/>
  <c r="K1199" i="1" a="1"/>
  <c r="K1199" i="1" s="1"/>
  <c r="Q1195" i="1" a="1"/>
  <c r="Q1195" i="1" s="1"/>
  <c r="P1197" i="1" a="1"/>
  <c r="P1197" i="1" s="1"/>
  <c r="G1199" i="1" a="1"/>
  <c r="G1199" i="1" s="1"/>
  <c r="Q1198" i="1" a="1"/>
  <c r="Q1198" i="1"/>
  <c r="O1197" i="1" a="1"/>
  <c r="O1197" i="1" s="1"/>
  <c r="O1198" i="1" a="1"/>
  <c r="O1198" i="1"/>
  <c r="M1198" i="1" a="1"/>
  <c r="M1198" i="1" s="1"/>
  <c r="J1195" i="1" a="1"/>
  <c r="J1195" i="1" s="1"/>
  <c r="K1197" i="1" a="1"/>
  <c r="K1197" i="1" s="1"/>
  <c r="L1198" i="1" a="1"/>
  <c r="L1198" i="1" s="1"/>
  <c r="J1198" i="1" a="1"/>
  <c r="J1198" i="1" s="1"/>
  <c r="H1198" i="1" a="1"/>
  <c r="H1198" i="1" s="1"/>
  <c r="L1197" i="1" a="1"/>
  <c r="L1197" i="1" s="1"/>
  <c r="J1197" i="1" a="1"/>
  <c r="J1197" i="1"/>
  <c r="F1197" i="1" a="1"/>
  <c r="F1197" i="1" s="1"/>
  <c r="J1194" i="1" a="1"/>
  <c r="J1194" i="1" s="1"/>
  <c r="O1194" i="1" a="1"/>
  <c r="O1194" i="1"/>
  <c r="P1194" i="1" a="1"/>
  <c r="P1194" i="1" s="1"/>
  <c r="O1196" i="1" a="1"/>
  <c r="O1196" i="1"/>
  <c r="N1196" i="1" a="1"/>
  <c r="N1196" i="1" s="1"/>
  <c r="N1194" i="1" a="1"/>
  <c r="N1194" i="1"/>
  <c r="I1194" i="1" a="1"/>
  <c r="I1194" i="1" s="1"/>
  <c r="L1194" i="1" a="1"/>
  <c r="L1194" i="1" s="1"/>
  <c r="M1196" i="1" a="1"/>
  <c r="M1196" i="1" s="1"/>
  <c r="M1194" i="1" a="1"/>
  <c r="M1194" i="1" s="1"/>
  <c r="H1196" i="1" a="1"/>
  <c r="H1196" i="1" s="1"/>
  <c r="G1196" i="1" a="1"/>
  <c r="G1196" i="1"/>
  <c r="O1195" i="1" a="1"/>
  <c r="O1195" i="1" s="1"/>
  <c r="I1196" i="1" a="1"/>
  <c r="I1196" i="1" s="1"/>
  <c r="G1193" i="1" a="1"/>
  <c r="G1193" i="1"/>
  <c r="H1189" i="1" a="1"/>
  <c r="H1189" i="1" s="1"/>
  <c r="Q1193" i="1" a="1"/>
  <c r="Q1193" i="1" s="1"/>
  <c r="P1193" i="1" a="1"/>
  <c r="P1193" i="1" s="1"/>
  <c r="N1193" i="1" a="1"/>
  <c r="N1193" i="1"/>
  <c r="O1190" i="1" a="1"/>
  <c r="O1190" i="1"/>
  <c r="J1190" i="1" a="1"/>
  <c r="J1190" i="1" s="1"/>
  <c r="H1192" i="1" a="1"/>
  <c r="H1192" i="1" s="1"/>
  <c r="M1193" i="1" a="1"/>
  <c r="M1193" i="1"/>
  <c r="O1192" i="1" a="1"/>
  <c r="O1192" i="1" s="1"/>
  <c r="M1192" i="1" a="1"/>
  <c r="M1192" i="1" s="1"/>
  <c r="M1191" i="1" a="1"/>
  <c r="M1191" i="1" s="1"/>
  <c r="M1189" i="1" a="1"/>
  <c r="M1189" i="1" s="1"/>
  <c r="K1193" i="1" a="1"/>
  <c r="K1193" i="1" s="1"/>
  <c r="J1193" i="1" a="1"/>
  <c r="J1193" i="1" s="1"/>
  <c r="I1193" i="1" a="1"/>
  <c r="I1193" i="1"/>
  <c r="K1189" i="1" a="1"/>
  <c r="K1189" i="1"/>
  <c r="H1193" i="1" a="1"/>
  <c r="H1193" i="1" s="1"/>
  <c r="Q1192" i="1" a="1"/>
  <c r="Q1192" i="1" s="1"/>
  <c r="L1191" i="1" a="1"/>
  <c r="L1191" i="1" s="1"/>
  <c r="L1189" i="1" a="1"/>
  <c r="L1189" i="1"/>
  <c r="F1193" i="1" a="1"/>
  <c r="F1193" i="1" s="1"/>
  <c r="P1192" i="1" a="1"/>
  <c r="P1192" i="1" s="1"/>
  <c r="I1191" i="1" a="1"/>
  <c r="I1191" i="1" s="1"/>
  <c r="N1189" i="1" a="1"/>
  <c r="N1189" i="1"/>
  <c r="J1189" i="1" a="1"/>
  <c r="J1189" i="1" s="1"/>
  <c r="H1191" i="1" a="1"/>
  <c r="H1191" i="1" s="1"/>
  <c r="Q1190" i="1" a="1"/>
  <c r="Q1190" i="1" s="1"/>
  <c r="L1190" i="1" a="1"/>
  <c r="L1190" i="1"/>
  <c r="G1190" i="1" a="1"/>
  <c r="G1190" i="1" s="1"/>
  <c r="G1191" i="1" a="1"/>
  <c r="G1191" i="1" s="1"/>
  <c r="F1191" i="1" a="1"/>
  <c r="F1191" i="1"/>
  <c r="O1189" i="1" a="1"/>
  <c r="O1189" i="1"/>
  <c r="N1192" i="1" a="1"/>
  <c r="N1192" i="1"/>
  <c r="I1192" i="1" a="1"/>
  <c r="I1192" i="1" s="1"/>
  <c r="L1192" i="1" a="1"/>
  <c r="L1192" i="1"/>
  <c r="G1192" i="1" a="1"/>
  <c r="G1192" i="1"/>
  <c r="F1189" i="1" a="1"/>
  <c r="F1189" i="1" s="1"/>
  <c r="F1192" i="1" a="1"/>
  <c r="F1192" i="1" s="1"/>
  <c r="F1190" i="1" a="1"/>
  <c r="F1190" i="1" s="1"/>
  <c r="P1191" i="1" a="1"/>
  <c r="P1191" i="1"/>
  <c r="N1191" i="1" a="1"/>
  <c r="N1191" i="1"/>
  <c r="Q1189" i="1" a="1"/>
  <c r="Q1189" i="1"/>
  <c r="J1191" i="1" a="1"/>
  <c r="J1191" i="1"/>
  <c r="P1189" i="1" a="1"/>
  <c r="P1189" i="1" s="1"/>
  <c r="Q1188" i="1" a="1"/>
  <c r="Q1188" i="1"/>
  <c r="P1190" i="1" a="1"/>
  <c r="P1190" i="1" s="1"/>
  <c r="K1190" i="1" a="1"/>
  <c r="K1190" i="1"/>
  <c r="I1189" i="1" a="1"/>
  <c r="I1189" i="1" s="1"/>
  <c r="M1190" i="1" a="1"/>
  <c r="M1190" i="1"/>
  <c r="H1190" i="1" a="1"/>
  <c r="H1190" i="1"/>
  <c r="J1192" i="1" a="1"/>
  <c r="J1192" i="1" s="1"/>
  <c r="Q1191" i="1" a="1"/>
  <c r="Q1191" i="1" s="1"/>
  <c r="G1189" i="1" a="1"/>
  <c r="G1189" i="1" s="1"/>
  <c r="H1194" i="1" a="1"/>
  <c r="H1194" i="1" s="1"/>
  <c r="O1193" i="1" a="1"/>
  <c r="O1193" i="1"/>
  <c r="L1193" i="1" a="1"/>
  <c r="L1193" i="1" s="1"/>
  <c r="K1192" i="1" a="1"/>
  <c r="K1192" i="1" s="1"/>
  <c r="O1191" i="1" a="1"/>
  <c r="O1191" i="1" s="1"/>
  <c r="N1190" i="1" a="1"/>
  <c r="N1190" i="1" s="1"/>
  <c r="I1190" i="1" a="1"/>
  <c r="I1190" i="1" s="1"/>
  <c r="K1191" i="1" a="1"/>
  <c r="K1191" i="1"/>
  <c r="G1194" i="1" a="1"/>
  <c r="G1194" i="1" s="1"/>
  <c r="F1194" i="1" a="1"/>
  <c r="F1194" i="1"/>
  <c r="O1443" i="1" a="1"/>
  <c r="O1443" i="1"/>
  <c r="P1440" i="1" a="1"/>
  <c r="P1440" i="1" s="1"/>
  <c r="I1442" i="1" a="1"/>
  <c r="I1442" i="1"/>
  <c r="Q1440" i="1" a="1"/>
  <c r="Q1440" i="1"/>
  <c r="P1442" i="1" a="1"/>
  <c r="P1442" i="1" s="1"/>
  <c r="N1443" i="1" a="1"/>
  <c r="N1443" i="1"/>
  <c r="N1442" i="1" a="1"/>
  <c r="N1442" i="1" s="1"/>
  <c r="N1441" i="1" a="1"/>
  <c r="N1441" i="1" s="1"/>
  <c r="L1441" i="1" a="1"/>
  <c r="L1441" i="1" s="1"/>
  <c r="N1439" i="1" a="1"/>
  <c r="N1439" i="1" s="1"/>
  <c r="F1439" i="1" a="1"/>
  <c r="F1439" i="1"/>
  <c r="J1441" i="1" a="1"/>
  <c r="J1441" i="1"/>
  <c r="N1440" i="1" a="1"/>
  <c r="N1440" i="1" s="1"/>
  <c r="M1439" i="1" a="1"/>
  <c r="M1439" i="1" s="1"/>
  <c r="I1440" i="1" a="1"/>
  <c r="I1440" i="1" s="1"/>
  <c r="F1440" i="1" a="1"/>
  <c r="F1440" i="1" s="1"/>
  <c r="K1443" i="1" a="1"/>
  <c r="K1443" i="1" s="1"/>
  <c r="Q1442" i="1" a="1"/>
  <c r="Q1442" i="1" s="1"/>
  <c r="G1441" i="1" a="1"/>
  <c r="G1441" i="1"/>
  <c r="J1443" i="1" a="1"/>
  <c r="J1443" i="1"/>
  <c r="M1442" i="1" a="1"/>
  <c r="M1442" i="1"/>
  <c r="M1441" i="1" a="1"/>
  <c r="M1441" i="1"/>
  <c r="I1441" i="1" a="1"/>
  <c r="I1441" i="1"/>
  <c r="H1440" i="1" a="1"/>
  <c r="H1440" i="1"/>
  <c r="P1439" i="1" a="1"/>
  <c r="P1439" i="1" s="1"/>
  <c r="H1439" i="1" a="1"/>
  <c r="H1439" i="1"/>
  <c r="K1439" i="1" a="1"/>
  <c r="K1439" i="1"/>
  <c r="H1443" i="1" a="1"/>
  <c r="H1443" i="1" s="1"/>
  <c r="L1440" i="1" a="1"/>
  <c r="L1440" i="1" s="1"/>
  <c r="J1439" i="1" a="1"/>
  <c r="J1439" i="1" s="1"/>
  <c r="L1439" i="1" a="1"/>
  <c r="L1439" i="1"/>
  <c r="M1443" i="1" a="1"/>
  <c r="M1443" i="1" s="1"/>
  <c r="G1442" i="1" a="1"/>
  <c r="G1442" i="1" s="1"/>
  <c r="J1440" i="1" a="1"/>
  <c r="J1440" i="1" s="1"/>
  <c r="L1443" i="1" a="1"/>
  <c r="L1443" i="1"/>
  <c r="I1443" i="1" a="1"/>
  <c r="I1443" i="1"/>
  <c r="G1443" i="1" a="1"/>
  <c r="G1443" i="1" s="1"/>
  <c r="M1440" i="1" a="1"/>
  <c r="M1440" i="1"/>
  <c r="Q1438" i="1" a="1"/>
  <c r="Q1438" i="1"/>
  <c r="F1443" i="1" a="1"/>
  <c r="F1443" i="1"/>
  <c r="L1442" i="1" a="1"/>
  <c r="L1442" i="1" s="1"/>
  <c r="K1442" i="1" a="1"/>
  <c r="K1442" i="1" s="1"/>
  <c r="H1441" i="1" a="1"/>
  <c r="H1441" i="1" s="1"/>
  <c r="Q1441" i="1" a="1"/>
  <c r="Q1441" i="1" s="1"/>
  <c r="J1442" i="1" a="1"/>
  <c r="J1442" i="1" s="1"/>
  <c r="F1442" i="1" a="1"/>
  <c r="F1442" i="1"/>
  <c r="K1440" i="1" a="1"/>
  <c r="K1440" i="1" s="1"/>
  <c r="O1439" i="1" a="1"/>
  <c r="O1439" i="1" s="1"/>
  <c r="G1439" i="1" a="1"/>
  <c r="G1439" i="1" s="1"/>
  <c r="O1442" i="1" a="1"/>
  <c r="O1442" i="1" s="1"/>
  <c r="O1440" i="1" a="1"/>
  <c r="O1440" i="1" s="1"/>
  <c r="K1441" i="1" a="1"/>
  <c r="K1441" i="1"/>
  <c r="H1442" i="1" a="1"/>
  <c r="H1442" i="1" s="1"/>
  <c r="O1441" i="1" a="1"/>
  <c r="O1441" i="1" s="1"/>
  <c r="F1441" i="1" a="1"/>
  <c r="F1441" i="1" s="1"/>
  <c r="H1444" i="1" a="1"/>
  <c r="H1444" i="1" s="1"/>
  <c r="G1444" i="1" a="1"/>
  <c r="G1444" i="1"/>
  <c r="P1441" i="1" a="1"/>
  <c r="P1441" i="1" s="1"/>
  <c r="Q1439" i="1" a="1"/>
  <c r="Q1439" i="1" s="1"/>
  <c r="I1439" i="1" a="1"/>
  <c r="I1439" i="1" s="1"/>
  <c r="F1444" i="1" a="1"/>
  <c r="F1444" i="1" s="1"/>
  <c r="Q1443" i="1" a="1"/>
  <c r="Q1443" i="1" s="1"/>
  <c r="P1443" i="1" a="1"/>
  <c r="P1443" i="1" s="1"/>
  <c r="G1440" i="1" a="1"/>
  <c r="G1440" i="1" s="1"/>
  <c r="P1179" i="1" a="1"/>
  <c r="P1179" i="1" s="1"/>
  <c r="O1176" i="1" a="1"/>
  <c r="O1176" i="1" s="1"/>
  <c r="K1176" i="1" a="1"/>
  <c r="K1176" i="1" s="1"/>
  <c r="L1177" i="1" a="1"/>
  <c r="L1177" i="1" s="1"/>
  <c r="H1177" i="1" a="1"/>
  <c r="H1177" i="1"/>
  <c r="N1178" i="1" a="1"/>
  <c r="N1178" i="1"/>
  <c r="P1176" i="1" a="1"/>
  <c r="P1176" i="1"/>
  <c r="J1178" i="1" a="1"/>
  <c r="J1178" i="1" s="1"/>
  <c r="G1177" i="1" a="1"/>
  <c r="G1177" i="1" s="1"/>
  <c r="N1179" i="1" a="1"/>
  <c r="N1179" i="1" s="1"/>
  <c r="L1178" i="1" a="1"/>
  <c r="L1178" i="1" s="1"/>
  <c r="L1179" i="1" a="1"/>
  <c r="L1179" i="1" s="1"/>
  <c r="N1176" i="1" a="1"/>
  <c r="N1176" i="1" s="1"/>
  <c r="I1179" i="1" a="1"/>
  <c r="I1179" i="1" s="1"/>
  <c r="I1178" i="1" a="1"/>
  <c r="I1178" i="1"/>
  <c r="J1177" i="1" a="1"/>
  <c r="J1177" i="1"/>
  <c r="N1177" i="1" a="1"/>
  <c r="N1177" i="1"/>
  <c r="J1179" i="1" a="1"/>
  <c r="J1179" i="1"/>
  <c r="J1176" i="1" a="1"/>
  <c r="J1176" i="1" s="1"/>
  <c r="O1179" i="1" a="1"/>
  <c r="O1179" i="1" s="1"/>
  <c r="K1178" i="1" a="1"/>
  <c r="K1178" i="1"/>
  <c r="P1177" i="1" a="1"/>
  <c r="P1177" i="1" s="1"/>
  <c r="G1179" i="1" a="1"/>
  <c r="G1179" i="1" s="1"/>
  <c r="Q1176" i="1" a="1"/>
  <c r="Q1176" i="1"/>
  <c r="L1176" i="1" a="1"/>
  <c r="L1176" i="1" s="1"/>
  <c r="F1179" i="1" a="1"/>
  <c r="F1179" i="1" s="1"/>
  <c r="K1177" i="1" a="1"/>
  <c r="K1177" i="1"/>
  <c r="I1177" i="1" a="1"/>
  <c r="I1177" i="1" s="1"/>
  <c r="K1179" i="1" a="1"/>
  <c r="K1179" i="1"/>
  <c r="Q1179" i="1" a="1"/>
  <c r="Q1179" i="1" s="1"/>
  <c r="G1178" i="1" a="1"/>
  <c r="G1178" i="1"/>
  <c r="M1177" i="1" a="1"/>
  <c r="M1177" i="1" s="1"/>
  <c r="M1178" i="1" a="1"/>
  <c r="M1178" i="1" s="1"/>
  <c r="O1178" i="1" a="1"/>
  <c r="O1178" i="1"/>
  <c r="I1176" i="1" a="1"/>
  <c r="I1176" i="1" s="1"/>
  <c r="M1179" i="1" a="1"/>
  <c r="M1179" i="1" s="1"/>
  <c r="H1179" i="1" a="1"/>
  <c r="H1179" i="1"/>
  <c r="Q1177" i="1" a="1"/>
  <c r="Q1177" i="1" s="1"/>
  <c r="P1178" i="1" a="1"/>
  <c r="P1178" i="1" s="1"/>
  <c r="O1177" i="1" a="1"/>
  <c r="O1177" i="1"/>
  <c r="Q1178" i="1" a="1"/>
  <c r="Q1178" i="1" s="1"/>
  <c r="H1178" i="1" a="1"/>
  <c r="H1178" i="1"/>
  <c r="F1178" i="1" a="1"/>
  <c r="F1178" i="1" s="1"/>
  <c r="F1177" i="1" a="1"/>
  <c r="F1177" i="1"/>
  <c r="M1176" i="1" a="1"/>
  <c r="M1176" i="1"/>
  <c r="N1174" i="1" a="1"/>
  <c r="N1174" i="1" s="1"/>
  <c r="H1174" i="1" a="1"/>
  <c r="H1174" i="1"/>
  <c r="O1173" i="1" a="1"/>
  <c r="O1173" i="1" s="1"/>
  <c r="J1174" i="1" a="1"/>
  <c r="J1174" i="1"/>
  <c r="M1173" i="1" a="1"/>
  <c r="M1173" i="1" s="1"/>
  <c r="O1171" i="1" a="1"/>
  <c r="O1171" i="1"/>
  <c r="H1173" i="1" a="1"/>
  <c r="H1173" i="1"/>
  <c r="O1172" i="1" a="1"/>
  <c r="O1172" i="1" s="1"/>
  <c r="J1172" i="1" a="1"/>
  <c r="J1172" i="1" s="1"/>
  <c r="N1172" i="1" a="1"/>
  <c r="N1172" i="1" s="1"/>
  <c r="L1171" i="1" a="1"/>
  <c r="L1171" i="1" s="1"/>
  <c r="H1171" i="1" a="1"/>
  <c r="H1171" i="1"/>
  <c r="Q1175" i="1" a="1"/>
  <c r="Q1175" i="1" s="1"/>
  <c r="F1176" i="1" a="1"/>
  <c r="F1176" i="1"/>
  <c r="G1174" i="1" a="1"/>
  <c r="G1174" i="1"/>
  <c r="P1175" i="1" a="1"/>
  <c r="P1175" i="1"/>
  <c r="J1175" i="1" a="1"/>
  <c r="J1175" i="1" s="1"/>
  <c r="F1175" i="1" a="1"/>
  <c r="F1175" i="1"/>
  <c r="K1172" i="1" a="1"/>
  <c r="K1172" i="1" s="1"/>
  <c r="N1173" i="1" a="1"/>
  <c r="N1173" i="1" s="1"/>
  <c r="P1174" i="1" a="1"/>
  <c r="P1174" i="1" s="1"/>
  <c r="H1172" i="1" a="1"/>
  <c r="H1172" i="1"/>
  <c r="Q1172" i="1" a="1"/>
  <c r="Q1172" i="1"/>
  <c r="G1171" i="1" a="1"/>
  <c r="G1171" i="1"/>
  <c r="P1171" i="1" a="1"/>
  <c r="P1171" i="1"/>
  <c r="P1173" i="1" a="1"/>
  <c r="P1173" i="1"/>
  <c r="O1175" i="1" a="1"/>
  <c r="O1175" i="1" s="1"/>
  <c r="F1173" i="1" a="1"/>
  <c r="F1173" i="1"/>
  <c r="H1176" i="1" a="1"/>
  <c r="H1176" i="1" s="1"/>
  <c r="M1175" i="1" a="1"/>
  <c r="M1175" i="1"/>
  <c r="L1175" i="1" a="1"/>
  <c r="L1175" i="1" s="1"/>
  <c r="O1174" i="1" a="1"/>
  <c r="O1174" i="1" s="1"/>
  <c r="M1174" i="1" a="1"/>
  <c r="M1174" i="1" s="1"/>
  <c r="M1171" i="1" a="1"/>
  <c r="M1171" i="1"/>
  <c r="I1172" i="1" a="1"/>
  <c r="I1172" i="1" s="1"/>
  <c r="L1174" i="1" a="1"/>
  <c r="L1174" i="1" s="1"/>
  <c r="I1174" i="1" a="1"/>
  <c r="I1174" i="1"/>
  <c r="G1172" i="1" a="1"/>
  <c r="G1172" i="1"/>
  <c r="K1174" i="1" a="1"/>
  <c r="K1174" i="1"/>
  <c r="I1171" i="1" a="1"/>
  <c r="I1171" i="1"/>
  <c r="L1173" i="1" a="1"/>
  <c r="L1173" i="1"/>
  <c r="G1173" i="1" a="1"/>
  <c r="G1173" i="1"/>
  <c r="J1171" i="1" a="1"/>
  <c r="J1171" i="1" s="1"/>
  <c r="M1172" i="1" a="1"/>
  <c r="M1172" i="1"/>
  <c r="Q1173" i="1" a="1"/>
  <c r="Q1173" i="1" s="1"/>
  <c r="Q1171" i="1" a="1"/>
  <c r="Q1171" i="1"/>
  <c r="I1173" i="1" a="1"/>
  <c r="I1173" i="1" s="1"/>
  <c r="P1172" i="1" a="1"/>
  <c r="P1172" i="1" s="1"/>
  <c r="L1172" i="1" a="1"/>
  <c r="L1172" i="1" s="1"/>
  <c r="Q1170" i="1" a="1"/>
  <c r="Q1170" i="1"/>
  <c r="G1176" i="1" a="1"/>
  <c r="G1176" i="1"/>
  <c r="N1175" i="1" a="1"/>
  <c r="N1175" i="1" s="1"/>
  <c r="K1171" i="1" a="1"/>
  <c r="K1171" i="1"/>
  <c r="K1175" i="1" a="1"/>
  <c r="K1175" i="1"/>
  <c r="I1175" i="1" a="1"/>
  <c r="I1175" i="1"/>
  <c r="Q1174" i="1" a="1"/>
  <c r="Q1174" i="1"/>
  <c r="F1174" i="1" a="1"/>
  <c r="F1174" i="1"/>
  <c r="F1171" i="1" a="1"/>
  <c r="F1171" i="1" s="1"/>
  <c r="F1172" i="1" a="1"/>
  <c r="F1172" i="1" s="1"/>
  <c r="J1173" i="1" a="1"/>
  <c r="J1173" i="1" s="1"/>
  <c r="N1171" i="1" a="1"/>
  <c r="N1171" i="1" s="1"/>
  <c r="H1175" i="1" a="1"/>
  <c r="H1175" i="1"/>
  <c r="G1175" i="1" a="1"/>
  <c r="G1175" i="1"/>
  <c r="K1173" i="1" a="1"/>
  <c r="K1173" i="1" s="1"/>
  <c r="M1168" i="1" a="1"/>
  <c r="M1168" i="1" s="1"/>
  <c r="I1168" i="1" a="1"/>
  <c r="I1168" i="1"/>
  <c r="G1168" i="1" a="1"/>
  <c r="G1168" i="1" s="1"/>
  <c r="H1166" i="1" a="1"/>
  <c r="H1166" i="1" s="1"/>
  <c r="O1165" i="1" a="1"/>
  <c r="O1165" i="1"/>
  <c r="P1166" i="1" a="1"/>
  <c r="P1166" i="1" s="1"/>
  <c r="J1168" i="1" a="1"/>
  <c r="J1168" i="1" s="1"/>
  <c r="H1168" i="1" a="1"/>
  <c r="H1168" i="1" s="1"/>
  <c r="Q1167" i="1" a="1"/>
  <c r="Q1167" i="1" s="1"/>
  <c r="Q1166" i="1" a="1"/>
  <c r="Q1166" i="1"/>
  <c r="G1166" i="1" a="1"/>
  <c r="G1166" i="1" s="1"/>
  <c r="P1165" i="1" a="1"/>
  <c r="P1165" i="1" s="1"/>
  <c r="L1167" i="1" a="1"/>
  <c r="L1167" i="1"/>
  <c r="K1167" i="1" a="1"/>
  <c r="K1167" i="1"/>
  <c r="M1166" i="1" a="1"/>
  <c r="M1166" i="1" s="1"/>
  <c r="G1167" i="1" a="1"/>
  <c r="G1167" i="1" s="1"/>
  <c r="N1167" i="1" a="1"/>
  <c r="N1167" i="1"/>
  <c r="I1167" i="1" a="1"/>
  <c r="I1167" i="1" s="1"/>
  <c r="K1166" i="1" a="1"/>
  <c r="K1166" i="1"/>
  <c r="P1170" i="1" a="1"/>
  <c r="P1170" i="1"/>
  <c r="O1170" i="1" a="1"/>
  <c r="O1170" i="1" s="1"/>
  <c r="N1170" i="1" a="1"/>
  <c r="N1170" i="1"/>
  <c r="H1170" i="1" a="1"/>
  <c r="H1170" i="1"/>
  <c r="J1169" i="1" a="1"/>
  <c r="J1169" i="1"/>
  <c r="L1168" i="1" a="1"/>
  <c r="L1168" i="1" s="1"/>
  <c r="K1168" i="1" a="1"/>
  <c r="K1168" i="1" s="1"/>
  <c r="N1165" i="1" a="1"/>
  <c r="N1165" i="1"/>
  <c r="K1169" i="1" a="1"/>
  <c r="K1169" i="1" s="1"/>
  <c r="N1168" i="1" a="1"/>
  <c r="N1168" i="1"/>
  <c r="H1167" i="1" a="1"/>
  <c r="H1167" i="1"/>
  <c r="F1168" i="1" a="1"/>
  <c r="F1168" i="1"/>
  <c r="I1166" i="1" a="1"/>
  <c r="I1166" i="1" s="1"/>
  <c r="M1170" i="1" a="1"/>
  <c r="M1170" i="1" s="1"/>
  <c r="F1170" i="1" a="1"/>
  <c r="F1170" i="1" s="1"/>
  <c r="L1169" i="1" a="1"/>
  <c r="L1169" i="1"/>
  <c r="Q1168" i="1" a="1"/>
  <c r="Q1168" i="1" s="1"/>
  <c r="L1170" i="1" a="1"/>
  <c r="L1170" i="1"/>
  <c r="K1170" i="1" a="1"/>
  <c r="K1170" i="1" s="1"/>
  <c r="H1169" i="1" a="1"/>
  <c r="H1169" i="1" s="1"/>
  <c r="G1169" i="1" a="1"/>
  <c r="G1169" i="1"/>
  <c r="J1170" i="1" a="1"/>
  <c r="J1170" i="1" s="1"/>
  <c r="G1170" i="1" a="1"/>
  <c r="G1170" i="1"/>
  <c r="P1169" i="1" a="1"/>
  <c r="P1169" i="1" s="1"/>
  <c r="P1167" i="1" a="1"/>
  <c r="P1167" i="1" s="1"/>
  <c r="J1167" i="1" a="1"/>
  <c r="J1167" i="1"/>
  <c r="L1166" i="1" a="1"/>
  <c r="L1166" i="1"/>
  <c r="I1170" i="1" a="1"/>
  <c r="I1170" i="1"/>
  <c r="Q1169" i="1" a="1"/>
  <c r="Q1169" i="1"/>
  <c r="O1167" i="1" a="1"/>
  <c r="O1167" i="1" s="1"/>
  <c r="N1166" i="1" a="1"/>
  <c r="N1166" i="1" s="1"/>
  <c r="F1166" i="1" a="1"/>
  <c r="F1166" i="1" s="1"/>
  <c r="O1169" i="1" a="1"/>
  <c r="O1169" i="1" s="1"/>
  <c r="N1169" i="1" a="1"/>
  <c r="N1169" i="1" s="1"/>
  <c r="M1169" i="1" a="1"/>
  <c r="M1169" i="1"/>
  <c r="F1167" i="1" a="1"/>
  <c r="F1167" i="1"/>
  <c r="I1169" i="1" a="1"/>
  <c r="I1169" i="1"/>
  <c r="F1169" i="1" a="1"/>
  <c r="F1169" i="1"/>
  <c r="P1168" i="1" a="1"/>
  <c r="P1168" i="1"/>
  <c r="Q1165" i="1" a="1"/>
  <c r="Q1165" i="1" s="1"/>
  <c r="O1168" i="1" a="1"/>
  <c r="O1168" i="1" s="1"/>
  <c r="M1167" i="1" a="1"/>
  <c r="M1167" i="1"/>
  <c r="O1166" i="1" a="1"/>
  <c r="O1166" i="1"/>
  <c r="J1166" i="1" a="1"/>
  <c r="J1166" i="1"/>
  <c r="M1165" i="1" a="1"/>
  <c r="M1165" i="1"/>
  <c r="L1164" i="1" a="1"/>
  <c r="L1164" i="1" s="1"/>
  <c r="O1162" i="1" a="1"/>
  <c r="O1162" i="1" s="1"/>
  <c r="L1165" i="1" a="1"/>
  <c r="L1165" i="1" s="1"/>
  <c r="K1165" i="1" a="1"/>
  <c r="K1165" i="1" s="1"/>
  <c r="J1165" i="1" a="1"/>
  <c r="J1165" i="1"/>
  <c r="I1165" i="1" a="1"/>
  <c r="I1165" i="1" s="1"/>
  <c r="H1165" i="1" a="1"/>
  <c r="H1165" i="1"/>
  <c r="G1165" i="1" a="1"/>
  <c r="G1165" i="1" s="1"/>
  <c r="F1165" i="1" a="1"/>
  <c r="F1165" i="1"/>
  <c r="Q1164" i="1" a="1"/>
  <c r="Q1164" i="1" s="1"/>
  <c r="I1164" i="1" a="1"/>
  <c r="I1164" i="1" s="1"/>
  <c r="K1163" i="1" a="1"/>
  <c r="K1163" i="1"/>
  <c r="H1164" i="1" a="1"/>
  <c r="H1164" i="1" s="1"/>
  <c r="K1162" i="1" a="1"/>
  <c r="K1162" i="1" s="1"/>
  <c r="O1163" i="1" a="1"/>
  <c r="O1163" i="1" s="1"/>
  <c r="M1162" i="1" a="1"/>
  <c r="M1162" i="1"/>
  <c r="P1164" i="1" a="1"/>
  <c r="P1164" i="1" s="1"/>
  <c r="O1164" i="1" a="1"/>
  <c r="O1164" i="1"/>
  <c r="M1164" i="1" a="1"/>
  <c r="M1164" i="1" s="1"/>
  <c r="J1163" i="1" a="1"/>
  <c r="J1163" i="1" s="1"/>
  <c r="M1163" i="1" a="1"/>
  <c r="M1163" i="1"/>
  <c r="Q1162" i="1" a="1"/>
  <c r="Q1162" i="1"/>
  <c r="L1162" i="1" a="1"/>
  <c r="L1162" i="1" s="1"/>
  <c r="G1164" i="1" a="1"/>
  <c r="G1164" i="1" s="1"/>
  <c r="F1164" i="1" a="1"/>
  <c r="F1164" i="1"/>
  <c r="P1163" i="1" a="1"/>
  <c r="P1163" i="1"/>
  <c r="F1162" i="1" a="1"/>
  <c r="F1162" i="1"/>
  <c r="F1163" i="1" a="1"/>
  <c r="F1163" i="1"/>
  <c r="H1162" i="1" a="1"/>
  <c r="H1162" i="1"/>
  <c r="G1162" i="1" a="1"/>
  <c r="G1162" i="1" s="1"/>
  <c r="L1163" i="1" a="1"/>
  <c r="L1163" i="1" s="1"/>
  <c r="J1164" i="1" a="1"/>
  <c r="J1164" i="1"/>
  <c r="Q1163" i="1" a="1"/>
  <c r="Q1163" i="1" s="1"/>
  <c r="G1163" i="1" a="1"/>
  <c r="G1163" i="1" s="1"/>
  <c r="I1162" i="1" a="1"/>
  <c r="I1162" i="1" s="1"/>
  <c r="P1162" i="1" a="1"/>
  <c r="P1162" i="1" s="1"/>
  <c r="H1163" i="1" a="1"/>
  <c r="H1163" i="1" s="1"/>
  <c r="N1162" i="1" a="1"/>
  <c r="N1162" i="1" s="1"/>
  <c r="J1162" i="1" a="1"/>
  <c r="J1162" i="1" s="1"/>
  <c r="N1164" i="1" a="1"/>
  <c r="N1164" i="1"/>
  <c r="K1164" i="1" a="1"/>
  <c r="K1164" i="1"/>
  <c r="I1163" i="1" a="1"/>
  <c r="I1163" i="1" s="1"/>
  <c r="N1163" i="1" a="1"/>
  <c r="N1163" i="1"/>
  <c r="O1153" i="1" a="1"/>
  <c r="O1153" i="1"/>
  <c r="I1153" i="1" a="1"/>
  <c r="I1153" i="1" s="1"/>
  <c r="Q1155" i="1" a="1"/>
  <c r="Q1155" i="1"/>
  <c r="L1150" i="1" a="1"/>
  <c r="L1150" i="1" s="1"/>
  <c r="N1156" i="1" a="1"/>
  <c r="N1156" i="1" s="1"/>
  <c r="O1155" i="1" a="1"/>
  <c r="O1155" i="1"/>
  <c r="G1155" i="1" a="1"/>
  <c r="G1155" i="1" s="1"/>
  <c r="O1154" i="1" a="1"/>
  <c r="O1154" i="1" s="1"/>
  <c r="L1154" i="1" a="1"/>
  <c r="L1154" i="1" s="1"/>
  <c r="F1155" i="1" a="1"/>
  <c r="F1155" i="1"/>
  <c r="H1153" i="1" a="1"/>
  <c r="H1153" i="1" s="1"/>
  <c r="M1150" i="1" a="1"/>
  <c r="M1150" i="1" s="1"/>
  <c r="I1155" i="1" a="1"/>
  <c r="I1155" i="1" s="1"/>
  <c r="O1150" i="1" a="1"/>
  <c r="O1150" i="1" s="1"/>
  <c r="Q1156" i="1" a="1"/>
  <c r="Q1156" i="1"/>
  <c r="K1154" i="1" a="1"/>
  <c r="K1154" i="1" s="1"/>
  <c r="N1154" i="1" a="1"/>
  <c r="N1154" i="1" s="1"/>
  <c r="Q1153" i="1" a="1"/>
  <c r="Q1153" i="1" s="1"/>
  <c r="F1153" i="1" a="1"/>
  <c r="F1153" i="1" s="1"/>
  <c r="P1156" i="1" a="1"/>
  <c r="P1156" i="1" s="1"/>
  <c r="G1156" i="1" a="1"/>
  <c r="G1156" i="1"/>
  <c r="P1154" i="1" a="1"/>
  <c r="P1154" i="1" s="1"/>
  <c r="K1155" i="1" a="1"/>
  <c r="K1155" i="1" s="1"/>
  <c r="J1156" i="1" a="1"/>
  <c r="J1156" i="1" s="1"/>
  <c r="F1156" i="1" a="1"/>
  <c r="F1156" i="1"/>
  <c r="P1155" i="1" a="1"/>
  <c r="P1155" i="1" s="1"/>
  <c r="M1155" i="1" a="1"/>
  <c r="M1155" i="1"/>
  <c r="F1154" i="1" a="1"/>
  <c r="F1154" i="1"/>
  <c r="J1153" i="1" a="1"/>
  <c r="J1153" i="1" s="1"/>
  <c r="M1154" i="1" a="1"/>
  <c r="M1154" i="1" s="1"/>
  <c r="M1153" i="1" a="1"/>
  <c r="M1153" i="1"/>
  <c r="K1153" i="1" a="1"/>
  <c r="K1153" i="1"/>
  <c r="L1155" i="1" a="1"/>
  <c r="L1155" i="1"/>
  <c r="J1155" i="1" a="1"/>
  <c r="J1155" i="1"/>
  <c r="L1153" i="1" a="1"/>
  <c r="L1153" i="1" s="1"/>
  <c r="H1155" i="1" a="1"/>
  <c r="H1155" i="1" s="1"/>
  <c r="G1154" i="1" a="1"/>
  <c r="G1154" i="1"/>
  <c r="O1156" i="1" a="1"/>
  <c r="O1156" i="1" s="1"/>
  <c r="P1153" i="1" a="1"/>
  <c r="P1153" i="1"/>
  <c r="P1150" i="1" a="1"/>
  <c r="P1150" i="1"/>
  <c r="L1156" i="1" a="1"/>
  <c r="L1156" i="1" s="1"/>
  <c r="H1156" i="1" a="1"/>
  <c r="H1156" i="1" s="1"/>
  <c r="M1156" i="1" a="1"/>
  <c r="M1156" i="1"/>
  <c r="I1154" i="1" a="1"/>
  <c r="I1154" i="1" s="1"/>
  <c r="N1153" i="1" a="1"/>
  <c r="N1153" i="1"/>
  <c r="N1155" i="1" a="1"/>
  <c r="N1155" i="1" s="1"/>
  <c r="K1156" i="1" a="1"/>
  <c r="K1156" i="1" s="1"/>
  <c r="Q1154" i="1" a="1"/>
  <c r="Q1154" i="1" s="1"/>
  <c r="J1154" i="1" a="1"/>
  <c r="J1154" i="1" s="1"/>
  <c r="G1153" i="1" a="1"/>
  <c r="G1153" i="1"/>
  <c r="I1156" i="1" a="1"/>
  <c r="I1156" i="1" s="1"/>
  <c r="H1154" i="1" a="1"/>
  <c r="H1154" i="1"/>
  <c r="K1150" i="1" a="1"/>
  <c r="K1150" i="1" s="1"/>
  <c r="Q1150" i="1" a="1"/>
  <c r="Q1150" i="1" s="1"/>
  <c r="N1150" i="1" a="1"/>
  <c r="N1150" i="1"/>
  <c r="N1149" i="1" a="1"/>
  <c r="N1149" i="1"/>
  <c r="J1148" i="1" a="1"/>
  <c r="J1148" i="1" s="1"/>
  <c r="J1147" i="1" a="1"/>
  <c r="J1147" i="1" s="1"/>
  <c r="O1147" i="1" a="1"/>
  <c r="O1147" i="1" s="1"/>
  <c r="H1148" i="1" a="1"/>
  <c r="H1148" i="1"/>
  <c r="P1145" i="1" a="1"/>
  <c r="P1145" i="1" s="1"/>
  <c r="K1148" i="1" a="1"/>
  <c r="K1148" i="1" s="1"/>
  <c r="F1146" i="1" a="1"/>
  <c r="F1146" i="1" s="1"/>
  <c r="J1150" i="1" a="1"/>
  <c r="J1150" i="1" s="1"/>
  <c r="I1148" i="1" a="1"/>
  <c r="I1148" i="1" s="1"/>
  <c r="J1146" i="1" a="1"/>
  <c r="J1146" i="1"/>
  <c r="G1149" i="1" a="1"/>
  <c r="G1149" i="1"/>
  <c r="I1150" i="1" a="1"/>
  <c r="I1150" i="1"/>
  <c r="J1149" i="1" a="1"/>
  <c r="J1149" i="1"/>
  <c r="J1145" i="1" a="1"/>
  <c r="J1145" i="1" s="1"/>
  <c r="I1149" i="1" a="1"/>
  <c r="I1149" i="1"/>
  <c r="F1147" i="1" a="1"/>
  <c r="F1147" i="1" s="1"/>
  <c r="N1145" i="1" a="1"/>
  <c r="N1145" i="1"/>
  <c r="H1147" i="1" a="1"/>
  <c r="H1147" i="1" s="1"/>
  <c r="H1150" i="1" a="1"/>
  <c r="H1150" i="1"/>
  <c r="F1150" i="1" a="1"/>
  <c r="F1150" i="1"/>
  <c r="G1147" i="1" a="1"/>
  <c r="G1147" i="1"/>
  <c r="F1149" i="1" a="1"/>
  <c r="F1149" i="1"/>
  <c r="N1148" i="1" a="1"/>
  <c r="N1148" i="1"/>
  <c r="L1148" i="1" a="1"/>
  <c r="L1148" i="1"/>
  <c r="Q1147" i="1" a="1"/>
  <c r="Q1147" i="1"/>
  <c r="N1146" i="1" a="1"/>
  <c r="N1146" i="1" s="1"/>
  <c r="O1145" i="1" a="1"/>
  <c r="O1145" i="1"/>
  <c r="P1149" i="1" a="1"/>
  <c r="P1149" i="1" s="1"/>
  <c r="G1146" i="1" a="1"/>
  <c r="G1146" i="1"/>
  <c r="I1147" i="1" a="1"/>
  <c r="I1147" i="1" s="1"/>
  <c r="M1148" i="1" a="1"/>
  <c r="M1148" i="1" s="1"/>
  <c r="P1146" i="1" a="1"/>
  <c r="P1146" i="1"/>
  <c r="F1148" i="1" a="1"/>
  <c r="F1148" i="1" s="1"/>
  <c r="L1149" i="1" a="1"/>
  <c r="L1149" i="1"/>
  <c r="H1149" i="1" a="1"/>
  <c r="H1149" i="1"/>
  <c r="L1145" i="1" a="1"/>
  <c r="L1145" i="1"/>
  <c r="Q1148" i="1" a="1"/>
  <c r="Q1148" i="1"/>
  <c r="M1145" i="1" a="1"/>
  <c r="M1145" i="1"/>
  <c r="Q1149" i="1" a="1"/>
  <c r="Q1149" i="1"/>
  <c r="L1147" i="1" a="1"/>
  <c r="L1147" i="1"/>
  <c r="H1146" i="1" a="1"/>
  <c r="H1146" i="1"/>
  <c r="Q1146" i="1" a="1"/>
  <c r="Q1146" i="1" s="1"/>
  <c r="O1149" i="1" a="1"/>
  <c r="O1149" i="1" s="1"/>
  <c r="N1147" i="1" a="1"/>
  <c r="N1147" i="1" s="1"/>
  <c r="O1148" i="1" a="1"/>
  <c r="O1148" i="1"/>
  <c r="P1148" i="1" a="1"/>
  <c r="P1148" i="1" s="1"/>
  <c r="P1147" i="1" a="1"/>
  <c r="P1147" i="1"/>
  <c r="I1145" i="1" a="1"/>
  <c r="I1145" i="1" s="1"/>
  <c r="G1150" i="1" a="1"/>
  <c r="G1150" i="1"/>
  <c r="O1146" i="1" a="1"/>
  <c r="O1146" i="1" s="1"/>
  <c r="I1146" i="1" a="1"/>
  <c r="I1146" i="1"/>
  <c r="M1149" i="1" a="1"/>
  <c r="M1149" i="1"/>
  <c r="K1149" i="1" a="1"/>
  <c r="K1149" i="1"/>
  <c r="G1148" i="1" a="1"/>
  <c r="G1148" i="1"/>
  <c r="M1147" i="1" a="1"/>
  <c r="M1147" i="1" s="1"/>
  <c r="Q1145" i="1" a="1"/>
  <c r="Q1145" i="1" s="1"/>
  <c r="K1145" i="1" a="1"/>
  <c r="K1145" i="1" s="1"/>
  <c r="K1147" i="1" a="1"/>
  <c r="K1147" i="1" s="1"/>
  <c r="L1146" i="1" a="1"/>
  <c r="L1146" i="1"/>
  <c r="K1146" i="1" a="1"/>
  <c r="K1146" i="1"/>
  <c r="M1146" i="1" a="1"/>
  <c r="M1146" i="1" s="1"/>
  <c r="Q1140" i="1" a="1"/>
  <c r="Q1140" i="1"/>
  <c r="M1140" i="1" a="1"/>
  <c r="M1140" i="1" s="1"/>
  <c r="O1140" i="1" a="1"/>
  <c r="O1140" i="1"/>
  <c r="H1145" i="1" a="1"/>
  <c r="H1145" i="1" s="1"/>
  <c r="G1143" i="1" a="1"/>
  <c r="G1143" i="1" s="1"/>
  <c r="L1144" i="1" a="1"/>
  <c r="L1144" i="1"/>
  <c r="K1144" i="1" a="1"/>
  <c r="K1144" i="1"/>
  <c r="J1144" i="1" a="1"/>
  <c r="J1144" i="1"/>
  <c r="Q1143" i="1" a="1"/>
  <c r="Q1143" i="1"/>
  <c r="P1143" i="1" a="1"/>
  <c r="P1143" i="1"/>
  <c r="O1143" i="1" a="1"/>
  <c r="O1143" i="1" s="1"/>
  <c r="L1143" i="1" a="1"/>
  <c r="L1143" i="1"/>
  <c r="J1143" i="1" a="1"/>
  <c r="J1143" i="1" s="1"/>
  <c r="M1141" i="1" a="1"/>
  <c r="M1141" i="1"/>
  <c r="P1140" i="1" a="1"/>
  <c r="P1140" i="1" s="1"/>
  <c r="I1141" i="1" a="1"/>
  <c r="I1141" i="1" s="1"/>
  <c r="M1142" i="1" a="1"/>
  <c r="M1142" i="1" s="1"/>
  <c r="G1142" i="1" a="1"/>
  <c r="G1142" i="1" s="1"/>
  <c r="K1141" i="1" a="1"/>
  <c r="K1141" i="1"/>
  <c r="I1144" i="1" a="1"/>
  <c r="I1144" i="1" s="1"/>
  <c r="O1142" i="1" a="1"/>
  <c r="O1142" i="1"/>
  <c r="F1143" i="1" a="1"/>
  <c r="F1143" i="1" s="1"/>
  <c r="P1142" i="1" a="1"/>
  <c r="P1142" i="1" s="1"/>
  <c r="L1142" i="1" a="1"/>
  <c r="L1142" i="1"/>
  <c r="G1145" i="1" a="1"/>
  <c r="G1145" i="1" s="1"/>
  <c r="F1145" i="1" a="1"/>
  <c r="F1145" i="1" s="1"/>
  <c r="H1143" i="1" a="1"/>
  <c r="H1143" i="1" s="1"/>
  <c r="H1142" i="1" a="1"/>
  <c r="H1142" i="1"/>
  <c r="J1140" i="1" a="1"/>
  <c r="J1140" i="1"/>
  <c r="J1141" i="1" a="1"/>
  <c r="J1141" i="1" s="1"/>
  <c r="H1140" i="1" a="1"/>
  <c r="H1140" i="1"/>
  <c r="N1144" i="1" a="1"/>
  <c r="N1144" i="1" s="1"/>
  <c r="I1140" i="1" a="1"/>
  <c r="I1140" i="1"/>
  <c r="Q1144" i="1" a="1"/>
  <c r="Q1144" i="1"/>
  <c r="P1144" i="1" a="1"/>
  <c r="P1144" i="1"/>
  <c r="O1144" i="1" a="1"/>
  <c r="O1144" i="1" s="1"/>
  <c r="O1141" i="1" a="1"/>
  <c r="O1141" i="1" s="1"/>
  <c r="M1144" i="1" a="1"/>
  <c r="M1144" i="1"/>
  <c r="F1142" i="1" a="1"/>
  <c r="F1142" i="1" s="1"/>
  <c r="L1141" i="1" a="1"/>
  <c r="L1141" i="1"/>
  <c r="H1144" i="1" a="1"/>
  <c r="H1144" i="1"/>
  <c r="G1140" i="1" a="1"/>
  <c r="G1140" i="1" s="1"/>
  <c r="F1144" i="1" a="1"/>
  <c r="F1144" i="1" s="1"/>
  <c r="N1143" i="1" a="1"/>
  <c r="N1143" i="1" s="1"/>
  <c r="M1143" i="1" a="1"/>
  <c r="M1143" i="1" s="1"/>
  <c r="K1142" i="1" a="1"/>
  <c r="K1142" i="1" s="1"/>
  <c r="Q1141" i="1" a="1"/>
  <c r="Q1141" i="1" s="1"/>
  <c r="K1140" i="1" a="1"/>
  <c r="K1140" i="1"/>
  <c r="F1140" i="1" a="1"/>
  <c r="F1140" i="1"/>
  <c r="N1141" i="1" a="1"/>
  <c r="N1141" i="1" s="1"/>
  <c r="N1140" i="1" a="1"/>
  <c r="N1140" i="1" s="1"/>
  <c r="P1141" i="1" a="1"/>
  <c r="P1141" i="1" s="1"/>
  <c r="I1142" i="1" a="1"/>
  <c r="I1142" i="1" s="1"/>
  <c r="G1141" i="1" a="1"/>
  <c r="G1141" i="1"/>
  <c r="H1141" i="1" a="1"/>
  <c r="H1141" i="1" s="1"/>
  <c r="Q1142" i="1" a="1"/>
  <c r="Q1142" i="1"/>
  <c r="G1144" i="1" a="1"/>
  <c r="G1144" i="1"/>
  <c r="K1143" i="1" a="1"/>
  <c r="K1143" i="1"/>
  <c r="N1142" i="1" a="1"/>
  <c r="N1142" i="1" s="1"/>
  <c r="I1143" i="1" a="1"/>
  <c r="I1143" i="1" s="1"/>
  <c r="F1141" i="1" a="1"/>
  <c r="F1141" i="1"/>
  <c r="L1140" i="1" a="1"/>
  <c r="L1140" i="1" s="1"/>
  <c r="J1142" i="1" a="1"/>
  <c r="J1142" i="1"/>
  <c r="Q1139" i="1" a="1"/>
  <c r="Q1139" i="1"/>
  <c r="P1139" i="1" a="1"/>
  <c r="P1139" i="1"/>
  <c r="O1139" i="1" a="1"/>
  <c r="O1139" i="1"/>
  <c r="N1139" i="1" a="1"/>
  <c r="N1139" i="1" s="1"/>
  <c r="K1139" i="1" a="1"/>
  <c r="K1139" i="1"/>
  <c r="I1139" i="1" a="1"/>
  <c r="I1139" i="1" s="1"/>
  <c r="L1138" i="1" a="1"/>
  <c r="L1138" i="1"/>
  <c r="M1139" i="1" a="1"/>
  <c r="M1139" i="1" s="1"/>
  <c r="L1139" i="1" a="1"/>
  <c r="L1139" i="1"/>
  <c r="J1139" i="1" a="1"/>
  <c r="J1139" i="1" s="1"/>
  <c r="H1139" i="1" a="1"/>
  <c r="H1139" i="1" s="1"/>
  <c r="G1139" i="1" a="1"/>
  <c r="G1139" i="1" s="1"/>
  <c r="F1139" i="1" a="1"/>
  <c r="F1139" i="1"/>
  <c r="Q1138" i="1" a="1"/>
  <c r="Q1138" i="1" s="1"/>
  <c r="I1138" i="1" a="1"/>
  <c r="I1138" i="1" s="1"/>
  <c r="G1138" i="1" a="1"/>
  <c r="G1138" i="1"/>
  <c r="N1138" i="1" a="1"/>
  <c r="N1138" i="1" s="1"/>
  <c r="J1138" i="1" a="1"/>
  <c r="J1138" i="1" s="1"/>
  <c r="P1138" i="1" a="1"/>
  <c r="P1138" i="1"/>
  <c r="O1138" i="1" a="1"/>
  <c r="O1138" i="1"/>
  <c r="M1138" i="1" a="1"/>
  <c r="M1138" i="1" s="1"/>
  <c r="K1138" i="1" a="1"/>
  <c r="K1138" i="1" s="1"/>
  <c r="H1138" i="1" a="1"/>
  <c r="H1138" i="1"/>
  <c r="F1138" i="1" a="1"/>
  <c r="F1138" i="1" s="1"/>
  <c r="G1186" i="1" a="1"/>
  <c r="G1186" i="1" s="1"/>
  <c r="M1185" i="1" a="1"/>
  <c r="M1185" i="1" s="1"/>
  <c r="K1185" i="1" a="1"/>
  <c r="K1185" i="1" s="1"/>
  <c r="F1185" i="1" a="1"/>
  <c r="F1185" i="1" s="1"/>
  <c r="M1188" i="1" a="1"/>
  <c r="M1188" i="1" s="1"/>
  <c r="K1188" i="1" a="1"/>
  <c r="K1188" i="1" s="1"/>
  <c r="J1188" i="1" a="1"/>
  <c r="J1188" i="1"/>
  <c r="I1188" i="1" a="1"/>
  <c r="I1188" i="1" s="1"/>
  <c r="O1185" i="1" a="1"/>
  <c r="O1185" i="1" s="1"/>
  <c r="H1188" i="1" a="1"/>
  <c r="H1188" i="1" s="1"/>
  <c r="L1186" i="1" a="1"/>
  <c r="L1186" i="1" s="1"/>
  <c r="F1187" i="1" a="1"/>
  <c r="F1187" i="1"/>
  <c r="H1185" i="1" a="1"/>
  <c r="H1185" i="1" s="1"/>
  <c r="H1187" i="1" a="1"/>
  <c r="H1187" i="1" s="1"/>
  <c r="N1186" i="1" a="1"/>
  <c r="N1186" i="1"/>
  <c r="L1185" i="1" a="1"/>
  <c r="L1185" i="1" s="1"/>
  <c r="Q1186" i="1" a="1"/>
  <c r="Q1186" i="1" s="1"/>
  <c r="O1187" i="1" a="1"/>
  <c r="O1187" i="1" s="1"/>
  <c r="I1186" i="1" a="1"/>
  <c r="I1186" i="1"/>
  <c r="K1187" i="1" a="1"/>
  <c r="K1187" i="1" s="1"/>
  <c r="G1187" i="1" a="1"/>
  <c r="G1187" i="1" s="1"/>
  <c r="G1185" i="1" a="1"/>
  <c r="G1185" i="1" s="1"/>
  <c r="L1187" i="1" a="1"/>
  <c r="L1187" i="1"/>
  <c r="F1186" i="1" a="1"/>
  <c r="F1186" i="1"/>
  <c r="K1186" i="1" a="1"/>
  <c r="K1186" i="1"/>
  <c r="P1185" i="1" a="1"/>
  <c r="P1185" i="1" s="1"/>
  <c r="M1187" i="1" a="1"/>
  <c r="M1187" i="1" s="1"/>
  <c r="G1188" i="1" a="1"/>
  <c r="G1188" i="1" s="1"/>
  <c r="Q1187" i="1" a="1"/>
  <c r="Q1187" i="1" s="1"/>
  <c r="M1186" i="1" a="1"/>
  <c r="M1186" i="1" s="1"/>
  <c r="P1187" i="1" a="1"/>
  <c r="P1187" i="1"/>
  <c r="J1186" i="1" a="1"/>
  <c r="J1186" i="1" s="1"/>
  <c r="J1185" i="1" a="1"/>
  <c r="J1185" i="1" s="1"/>
  <c r="I1185" i="1" a="1"/>
  <c r="I1185" i="1"/>
  <c r="P1188" i="1" a="1"/>
  <c r="P1188" i="1" s="1"/>
  <c r="O1188" i="1" a="1"/>
  <c r="O1188" i="1" s="1"/>
  <c r="N1185" i="1" a="1"/>
  <c r="N1185" i="1" s="1"/>
  <c r="N1187" i="1" a="1"/>
  <c r="N1187" i="1" s="1"/>
  <c r="N1188" i="1" a="1"/>
  <c r="N1188" i="1" s="1"/>
  <c r="L1188" i="1" a="1"/>
  <c r="L1188" i="1"/>
  <c r="F1188" i="1" a="1"/>
  <c r="F1188" i="1"/>
  <c r="J1187" i="1" a="1"/>
  <c r="J1187" i="1"/>
  <c r="P1186" i="1" a="1"/>
  <c r="P1186" i="1" s="1"/>
  <c r="I1187" i="1" a="1"/>
  <c r="I1187" i="1"/>
  <c r="Q1185" i="1" a="1"/>
  <c r="Q1185" i="1" s="1"/>
  <c r="O1186" i="1" a="1"/>
  <c r="O1186" i="1" s="1"/>
  <c r="H1186" i="1" a="1"/>
  <c r="H1186" i="1"/>
  <c r="Q1107" i="1"/>
  <c r="N1107" i="1"/>
  <c r="M1107" i="1"/>
  <c r="Q1106" i="1"/>
  <c r="P1106" i="1"/>
  <c r="O1106" i="1"/>
  <c r="M1106" i="1"/>
  <c r="L1106" i="1"/>
  <c r="K1106" i="1"/>
  <c r="J1106" i="1"/>
  <c r="I1106" i="1"/>
  <c r="H1106" i="1"/>
  <c r="G1106" i="1"/>
  <c r="O1104" i="1"/>
  <c r="N1104" i="1"/>
  <c r="M1104" i="1"/>
  <c r="J1104" i="1"/>
  <c r="M1102" i="1"/>
  <c r="L1102" i="1"/>
  <c r="H1102" i="1"/>
  <c r="Q1100" i="1"/>
  <c r="O1100" i="1"/>
  <c r="K1100" i="1"/>
  <c r="J1100" i="1"/>
  <c r="I1100" i="1"/>
  <c r="F1100" i="1"/>
  <c r="Q1094" i="1"/>
  <c r="I1094" i="1"/>
  <c r="H1094" i="1"/>
  <c r="G1094" i="1"/>
  <c r="Q1090" i="1"/>
  <c r="P1090" i="1"/>
  <c r="O1090" i="1"/>
  <c r="N1090" i="1"/>
  <c r="M1090" i="1"/>
  <c r="K1090" i="1"/>
  <c r="J1090" i="1"/>
  <c r="I1090" i="1"/>
  <c r="H1090" i="1"/>
  <c r="O1089" i="1"/>
  <c r="N1089" i="1"/>
  <c r="M1089" i="1"/>
  <c r="J1089" i="1"/>
  <c r="I1089" i="1"/>
  <c r="P1087" i="1"/>
  <c r="M1087" i="1"/>
  <c r="L1087" i="1"/>
  <c r="K1087" i="1"/>
  <c r="I1087" i="1"/>
  <c r="G1087" i="1"/>
  <c r="F1087" i="1"/>
  <c r="Q1085" i="1"/>
  <c r="P1085" i="1"/>
  <c r="O1085" i="1"/>
  <c r="I1085" i="1"/>
  <c r="P1084" i="1"/>
  <c r="N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P1081" i="1"/>
  <c r="P1107" i="1" s="1"/>
  <c r="O1081" i="1"/>
  <c r="O1107" i="1" s="1"/>
  <c r="N1081" i="1"/>
  <c r="M1081" i="1"/>
  <c r="L1081" i="1"/>
  <c r="L1107" i="1" s="1"/>
  <c r="K1081" i="1"/>
  <c r="K1107" i="1" s="1"/>
  <c r="J1081" i="1"/>
  <c r="J1107" i="1" s="1"/>
  <c r="I1081" i="1"/>
  <c r="I1107" i="1" s="1"/>
  <c r="H1081" i="1"/>
  <c r="H1107" i="1" s="1"/>
  <c r="G1081" i="1"/>
  <c r="G1107" i="1" s="1"/>
  <c r="F1081" i="1"/>
  <c r="F1107" i="1" s="1"/>
  <c r="Q1080" i="1"/>
  <c r="P1080" i="1"/>
  <c r="O1080" i="1"/>
  <c r="N1080" i="1"/>
  <c r="N1106" i="1" s="1"/>
  <c r="M1080" i="1"/>
  <c r="L1080" i="1"/>
  <c r="K1080" i="1"/>
  <c r="J1080" i="1"/>
  <c r="I1080" i="1"/>
  <c r="H1080" i="1"/>
  <c r="G1080" i="1"/>
  <c r="F1080" i="1"/>
  <c r="F1106" i="1" s="1"/>
  <c r="Q1078" i="1"/>
  <c r="Q1104" i="1" s="1"/>
  <c r="P1078" i="1"/>
  <c r="P1104" i="1" s="1"/>
  <c r="O1078" i="1"/>
  <c r="N1078" i="1"/>
  <c r="M1078" i="1"/>
  <c r="L1078" i="1"/>
  <c r="L1104" i="1" s="1"/>
  <c r="K1078" i="1"/>
  <c r="K1104" i="1" s="1"/>
  <c r="J1078" i="1"/>
  <c r="I1078" i="1"/>
  <c r="I1104" i="1" s="1"/>
  <c r="H1078" i="1"/>
  <c r="H1104" i="1" s="1"/>
  <c r="G1078" i="1"/>
  <c r="G1104" i="1" s="1"/>
  <c r="F1078" i="1"/>
  <c r="F1104" i="1" s="1"/>
  <c r="Q1076" i="1"/>
  <c r="Q1102" i="1" s="1"/>
  <c r="P1076" i="1"/>
  <c r="P1102" i="1" s="1"/>
  <c r="O1076" i="1"/>
  <c r="O1102" i="1" s="1"/>
  <c r="N1076" i="1"/>
  <c r="N1102" i="1" s="1"/>
  <c r="M1076" i="1"/>
  <c r="L1076" i="1"/>
  <c r="K1076" i="1"/>
  <c r="K1102" i="1" s="1"/>
  <c r="J1076" i="1"/>
  <c r="J1102" i="1" s="1"/>
  <c r="I1076" i="1"/>
  <c r="I1102" i="1" s="1"/>
  <c r="H1076" i="1"/>
  <c r="G1076" i="1"/>
  <c r="G1102" i="1" s="1"/>
  <c r="F1076" i="1"/>
  <c r="F1102" i="1" s="1"/>
  <c r="Q1074" i="1"/>
  <c r="P1074" i="1"/>
  <c r="P1100" i="1" s="1"/>
  <c r="O1074" i="1"/>
  <c r="N1074" i="1"/>
  <c r="N1100" i="1" s="1"/>
  <c r="M1074" i="1"/>
  <c r="M1100" i="1" s="1"/>
  <c r="L1074" i="1"/>
  <c r="L1100" i="1" s="1"/>
  <c r="K1074" i="1"/>
  <c r="J1074" i="1"/>
  <c r="I1074" i="1"/>
  <c r="H1074" i="1"/>
  <c r="H1100" i="1" s="1"/>
  <c r="G1074" i="1"/>
  <c r="G1100" i="1" s="1"/>
  <c r="F1074" i="1"/>
  <c r="Q1068" i="1"/>
  <c r="P1068" i="1"/>
  <c r="P1094" i="1" s="1"/>
  <c r="O1068" i="1"/>
  <c r="O1094" i="1" s="1"/>
  <c r="N1068" i="1"/>
  <c r="N1094" i="1" s="1"/>
  <c r="M1068" i="1"/>
  <c r="M1094" i="1" s="1"/>
  <c r="L1068" i="1"/>
  <c r="L1094" i="1" s="1"/>
  <c r="K1068" i="1"/>
  <c r="K1094" i="1" s="1"/>
  <c r="J1068" i="1"/>
  <c r="J1094" i="1" s="1"/>
  <c r="I1068" i="1"/>
  <c r="H1068" i="1"/>
  <c r="G1068" i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O1064" i="1"/>
  <c r="N1064" i="1"/>
  <c r="M1064" i="1"/>
  <c r="L1064" i="1"/>
  <c r="L1090" i="1" s="1"/>
  <c r="K1064" i="1"/>
  <c r="J1064" i="1"/>
  <c r="I1064" i="1"/>
  <c r="H1064" i="1"/>
  <c r="G1064" i="1"/>
  <c r="G1090" i="1" s="1"/>
  <c r="F1064" i="1"/>
  <c r="F1090" i="1" s="1"/>
  <c r="Q1063" i="1"/>
  <c r="Q1089" i="1" s="1"/>
  <c r="P1063" i="1"/>
  <c r="P1089" i="1" s="1"/>
  <c r="O1063" i="1"/>
  <c r="N1063" i="1"/>
  <c r="M1063" i="1"/>
  <c r="L1063" i="1"/>
  <c r="L1089" i="1" s="1"/>
  <c r="K1063" i="1"/>
  <c r="K1089" i="1" s="1"/>
  <c r="J1063" i="1"/>
  <c r="I1063" i="1"/>
  <c r="H1063" i="1"/>
  <c r="H1089" i="1" s="1"/>
  <c r="G1063" i="1"/>
  <c r="G1089" i="1" s="1"/>
  <c r="F1063" i="1"/>
  <c r="F1089" i="1" s="1"/>
  <c r="Q1061" i="1"/>
  <c r="Q1087" i="1" s="1"/>
  <c r="P1061" i="1"/>
  <c r="O1061" i="1"/>
  <c r="O1087" i="1" s="1"/>
  <c r="N1061" i="1"/>
  <c r="N1087" i="1" s="1"/>
  <c r="M1061" i="1"/>
  <c r="L1061" i="1"/>
  <c r="K1061" i="1"/>
  <c r="J1061" i="1"/>
  <c r="J1087" i="1" s="1"/>
  <c r="I1061" i="1"/>
  <c r="H1061" i="1"/>
  <c r="H1087" i="1" s="1"/>
  <c r="G1061" i="1"/>
  <c r="F1061" i="1"/>
  <c r="Q1059" i="1"/>
  <c r="P1059" i="1"/>
  <c r="O1059" i="1"/>
  <c r="N1059" i="1"/>
  <c r="N1085" i="1" s="1"/>
  <c r="M1059" i="1"/>
  <c r="M1085" i="1" s="1"/>
  <c r="L1059" i="1"/>
  <c r="L1085" i="1" s="1"/>
  <c r="K1059" i="1"/>
  <c r="K1085" i="1" s="1"/>
  <c r="J1059" i="1"/>
  <c r="J1085" i="1" s="1"/>
  <c r="I1059" i="1"/>
  <c r="H1059" i="1"/>
  <c r="H1085" i="1" s="1"/>
  <c r="G1059" i="1"/>
  <c r="G1085" i="1" s="1"/>
  <c r="F1059" i="1"/>
  <c r="F1085" i="1" s="1"/>
  <c r="Q1058" i="1"/>
  <c r="Q1084" i="1" s="1"/>
  <c r="P1058" i="1"/>
  <c r="O1058" i="1"/>
  <c r="O1084" i="1" s="1"/>
  <c r="N1058" i="1"/>
  <c r="M1058" i="1"/>
  <c r="M1084" i="1" s="1"/>
  <c r="L1058" i="1"/>
  <c r="L1084" i="1" s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O901" i="1" s="1"/>
  <c r="N904" i="1"/>
  <c r="N901" i="1" s="1"/>
  <c r="M904" i="1"/>
  <c r="L904" i="1"/>
  <c r="K904" i="1"/>
  <c r="K901" i="1" s="1"/>
  <c r="J904" i="1"/>
  <c r="I904" i="1"/>
  <c r="I901" i="1" s="1"/>
  <c r="H904" i="1"/>
  <c r="G904" i="1"/>
  <c r="G901" i="1" s="1"/>
  <c r="F904" i="1"/>
  <c r="M901" i="1"/>
  <c r="L901" i="1"/>
  <c r="J901" i="1"/>
  <c r="H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P1846" i="1" a="1"/>
  <c r="P1846" i="1" s="1"/>
  <c r="O1840" i="1" a="1"/>
  <c r="O1840" i="1" s="1"/>
  <c r="O1846" i="1" a="1"/>
  <c r="O1846" i="1" s="1"/>
  <c r="L1842" i="1" a="1"/>
  <c r="L1842" i="1" s="1"/>
  <c r="K1842" i="1" a="1"/>
  <c r="K1842" i="1"/>
  <c r="G1842" i="1" a="1"/>
  <c r="G1842" i="1" s="1"/>
  <c r="N1846" i="1" a="1"/>
  <c r="N1846" i="1" s="1"/>
  <c r="L1846" i="1" a="1"/>
  <c r="L1846" i="1"/>
  <c r="H1846" i="1" a="1"/>
  <c r="H1846" i="1"/>
  <c r="G1846" i="1" a="1"/>
  <c r="G1846" i="1"/>
  <c r="M1845" i="1" a="1"/>
  <c r="M1845" i="1" s="1"/>
  <c r="K1846" i="1" a="1"/>
  <c r="K1846" i="1"/>
  <c r="J1846" i="1" a="1"/>
  <c r="J1846" i="1" s="1"/>
  <c r="N1842" i="1" a="1"/>
  <c r="N1842" i="1"/>
  <c r="P1842" i="1" a="1"/>
  <c r="P1842" i="1" s="1"/>
  <c r="Q1846" i="1" a="1"/>
  <c r="Q1846" i="1"/>
  <c r="M1846" i="1" a="1"/>
  <c r="M1846" i="1" s="1"/>
  <c r="N1845" i="1" a="1"/>
  <c r="N1845" i="1" s="1"/>
  <c r="M1842" i="1" a="1"/>
  <c r="M1842" i="1"/>
  <c r="L1845" i="1" a="1"/>
  <c r="L1845" i="1"/>
  <c r="H1842" i="1" a="1"/>
  <c r="H1842" i="1"/>
  <c r="K1845" i="1" a="1"/>
  <c r="K1845" i="1"/>
  <c r="F1845" i="1" a="1"/>
  <c r="F1845" i="1"/>
  <c r="P1840" i="1" a="1"/>
  <c r="P1840" i="1" s="1"/>
  <c r="O1842" i="1" a="1"/>
  <c r="O1842" i="1" s="1"/>
  <c r="Q1842" i="1" a="1"/>
  <c r="Q1842" i="1" s="1"/>
  <c r="F1842" i="1" a="1"/>
  <c r="F1842" i="1"/>
  <c r="J1845" i="1" a="1"/>
  <c r="J1845" i="1" s="1"/>
  <c r="I1846" i="1" a="1"/>
  <c r="I1846" i="1" s="1"/>
  <c r="I1845" i="1" a="1"/>
  <c r="I1845" i="1" s="1"/>
  <c r="F1846" i="1" a="1"/>
  <c r="F1846" i="1" s="1"/>
  <c r="Q1845" i="1" a="1"/>
  <c r="Q1845" i="1"/>
  <c r="P1845" i="1" a="1"/>
  <c r="P1845" i="1"/>
  <c r="O1845" i="1" a="1"/>
  <c r="O1845" i="1" s="1"/>
  <c r="H1845" i="1" a="1"/>
  <c r="H1845" i="1" s="1"/>
  <c r="J1842" i="1" a="1"/>
  <c r="J1842" i="1" s="1"/>
  <c r="I1842" i="1" a="1"/>
  <c r="I1842" i="1" s="1"/>
  <c r="G1845" i="1" a="1"/>
  <c r="G1845" i="1" s="1"/>
  <c r="Q1840" i="1" a="1"/>
  <c r="Q1840" i="1"/>
  <c r="H1834" i="1" a="1"/>
  <c r="H1834" i="1" s="1"/>
  <c r="G1838" i="1" a="1"/>
  <c r="G1838" i="1" s="1"/>
  <c r="L1838" i="1" a="1"/>
  <c r="L1838" i="1"/>
  <c r="J1836" i="1" a="1"/>
  <c r="J1836" i="1" s="1"/>
  <c r="I1834" i="1" a="1"/>
  <c r="I1834" i="1" s="1"/>
  <c r="P1832" i="1" a="1"/>
  <c r="P1832" i="1"/>
  <c r="I1838" i="1" a="1"/>
  <c r="I1838" i="1"/>
  <c r="F1838" i="1" a="1"/>
  <c r="F1838" i="1" s="1"/>
  <c r="I1836" i="1" a="1"/>
  <c r="I1836" i="1" s="1"/>
  <c r="P1836" i="1" a="1"/>
  <c r="P1836" i="1"/>
  <c r="F1834" i="1" a="1"/>
  <c r="F1834" i="1" s="1"/>
  <c r="K1834" i="1" a="1"/>
  <c r="K1834" i="1"/>
  <c r="G1834" i="1" a="1"/>
  <c r="G1834" i="1" s="1"/>
  <c r="N1832" i="1" a="1"/>
  <c r="N1832" i="1" s="1"/>
  <c r="K1838" i="1" a="1"/>
  <c r="K1838" i="1"/>
  <c r="Q1834" i="1" a="1"/>
  <c r="Q1834" i="1" s="1"/>
  <c r="L1836" i="1" a="1"/>
  <c r="L1836" i="1" s="1"/>
  <c r="L1832" i="1" a="1"/>
  <c r="L1832" i="1" s="1"/>
  <c r="N1836" i="1" a="1"/>
  <c r="N1836" i="1" s="1"/>
  <c r="N1834" i="1" a="1"/>
  <c r="N1834" i="1" s="1"/>
  <c r="N1838" i="1" a="1"/>
  <c r="N1838" i="1" s="1"/>
  <c r="L1834" i="1" a="1"/>
  <c r="L1834" i="1" s="1"/>
  <c r="O1832" i="1" a="1"/>
  <c r="O1832" i="1" s="1"/>
  <c r="M1834" i="1" a="1"/>
  <c r="M1834" i="1"/>
  <c r="N1840" i="1" a="1"/>
  <c r="N1840" i="1" s="1"/>
  <c r="G1836" i="1" a="1"/>
  <c r="G1836" i="1" s="1"/>
  <c r="K1836" i="1" a="1"/>
  <c r="K1836" i="1" s="1"/>
  <c r="M1840" i="1" a="1"/>
  <c r="M1840" i="1"/>
  <c r="L1840" i="1" a="1"/>
  <c r="L1840" i="1" s="1"/>
  <c r="K1840" i="1" a="1"/>
  <c r="K1840" i="1" s="1"/>
  <c r="P1838" i="1" a="1"/>
  <c r="P1838" i="1" s="1"/>
  <c r="F1836" i="1" a="1"/>
  <c r="F1836" i="1" s="1"/>
  <c r="J1838" i="1" a="1"/>
  <c r="J1838" i="1"/>
  <c r="M1836" i="1" a="1"/>
  <c r="M1836" i="1"/>
  <c r="J1832" i="1" a="1"/>
  <c r="J1832" i="1" s="1"/>
  <c r="Q1832" i="1" a="1"/>
  <c r="Q1832" i="1"/>
  <c r="J1840" i="1" a="1"/>
  <c r="J1840" i="1"/>
  <c r="I1840" i="1" a="1"/>
  <c r="I1840" i="1" s="1"/>
  <c r="H1840" i="1" a="1"/>
  <c r="H1840" i="1" s="1"/>
  <c r="O1836" i="1" a="1"/>
  <c r="O1836" i="1"/>
  <c r="M1832" i="1" a="1"/>
  <c r="M1832" i="1" s="1"/>
  <c r="G1840" i="1" a="1"/>
  <c r="G1840" i="1"/>
  <c r="M1838" i="1" a="1"/>
  <c r="M1838" i="1"/>
  <c r="Q1836" i="1" a="1"/>
  <c r="Q1836" i="1" s="1"/>
  <c r="F1840" i="1" a="1"/>
  <c r="F1840" i="1"/>
  <c r="Q1838" i="1" a="1"/>
  <c r="Q1838" i="1" s="1"/>
  <c r="O1834" i="1" a="1"/>
  <c r="O1834" i="1"/>
  <c r="K1832" i="1" a="1"/>
  <c r="K1832" i="1" s="1"/>
  <c r="O1838" i="1" a="1"/>
  <c r="O1838" i="1" s="1"/>
  <c r="H1838" i="1" a="1"/>
  <c r="H1838" i="1" s="1"/>
  <c r="H1836" i="1" a="1"/>
  <c r="H1836" i="1" s="1"/>
  <c r="P1834" i="1" a="1"/>
  <c r="P1834" i="1" s="1"/>
  <c r="J1834" i="1" a="1"/>
  <c r="J1834" i="1" s="1"/>
  <c r="O1829" i="1" a="1"/>
  <c r="O1829" i="1"/>
  <c r="L1827" i="1" a="1"/>
  <c r="L1827" i="1" s="1"/>
  <c r="Q1829" i="1" a="1"/>
  <c r="Q1829" i="1" s="1"/>
  <c r="O1827" i="1" a="1"/>
  <c r="O1827" i="1"/>
  <c r="J1829" i="1" a="1"/>
  <c r="J1829" i="1" s="1"/>
  <c r="M1829" i="1" a="1"/>
  <c r="M1829" i="1" s="1"/>
  <c r="L1831" i="1" a="1"/>
  <c r="L1831" i="1" s="1"/>
  <c r="I1831" i="1" a="1"/>
  <c r="I1831" i="1"/>
  <c r="L1826" i="1" a="1"/>
  <c r="L1826" i="1"/>
  <c r="K1829" i="1" a="1"/>
  <c r="K1829" i="1"/>
  <c r="O1826" i="1" a="1"/>
  <c r="O1826" i="1" s="1"/>
  <c r="H1831" i="1" a="1"/>
  <c r="H1831" i="1"/>
  <c r="Q1826" i="1" a="1"/>
  <c r="Q1826" i="1"/>
  <c r="H1827" i="1" a="1"/>
  <c r="H1827" i="1" s="1"/>
  <c r="I1829" i="1" a="1"/>
  <c r="I1829" i="1" s="1"/>
  <c r="F1831" i="1" a="1"/>
  <c r="F1831" i="1" s="1"/>
  <c r="P1829" i="1" a="1"/>
  <c r="P1829" i="1"/>
  <c r="H1829" i="1" a="1"/>
  <c r="H1829" i="1" s="1"/>
  <c r="F1829" i="1" a="1"/>
  <c r="F1829" i="1" s="1"/>
  <c r="Q1827" i="1" a="1"/>
  <c r="Q1827" i="1" s="1"/>
  <c r="P1827" i="1" a="1"/>
  <c r="P1827" i="1" s="1"/>
  <c r="I1826" i="1" a="1"/>
  <c r="I1826" i="1"/>
  <c r="P1826" i="1" a="1"/>
  <c r="P1826" i="1" s="1"/>
  <c r="J1827" i="1" a="1"/>
  <c r="J1827" i="1" s="1"/>
  <c r="N1827" i="1" a="1"/>
  <c r="N1827" i="1" s="1"/>
  <c r="F1826" i="1" a="1"/>
  <c r="F1826" i="1" s="1"/>
  <c r="N1826" i="1" a="1"/>
  <c r="N1826" i="1" s="1"/>
  <c r="G1829" i="1" a="1"/>
  <c r="G1829" i="1"/>
  <c r="M1826" i="1" a="1"/>
  <c r="M1826" i="1" s="1"/>
  <c r="K1826" i="1" a="1"/>
  <c r="K1826" i="1" s="1"/>
  <c r="M1827" i="1" a="1"/>
  <c r="M1827" i="1" s="1"/>
  <c r="F1827" i="1" a="1"/>
  <c r="F1827" i="1"/>
  <c r="J1826" i="1" a="1"/>
  <c r="J1826" i="1"/>
  <c r="G1826" i="1" a="1"/>
  <c r="G1826" i="1"/>
  <c r="I1832" i="1" a="1"/>
  <c r="I1832" i="1" s="1"/>
  <c r="J1831" i="1" a="1"/>
  <c r="J1831" i="1"/>
  <c r="I1827" i="1" a="1"/>
  <c r="I1827" i="1" s="1"/>
  <c r="G1832" i="1" a="1"/>
  <c r="G1832" i="1"/>
  <c r="H1832" i="1" a="1"/>
  <c r="H1832" i="1"/>
  <c r="O1831" i="1" a="1"/>
  <c r="O1831" i="1" s="1"/>
  <c r="F1832" i="1" a="1"/>
  <c r="F1832" i="1"/>
  <c r="G1831" i="1" a="1"/>
  <c r="G1831" i="1"/>
  <c r="N1829" i="1" a="1"/>
  <c r="N1829" i="1"/>
  <c r="G1827" i="1" a="1"/>
  <c r="G1827" i="1" s="1"/>
  <c r="Q1831" i="1" a="1"/>
  <c r="Q1831" i="1"/>
  <c r="P1831" i="1" a="1"/>
  <c r="P1831" i="1"/>
  <c r="M1831" i="1" a="1"/>
  <c r="M1831" i="1" s="1"/>
  <c r="L1829" i="1" a="1"/>
  <c r="L1829" i="1" s="1"/>
  <c r="K1831" i="1" a="1"/>
  <c r="K1831" i="1" s="1"/>
  <c r="K1827" i="1" a="1"/>
  <c r="K1827" i="1"/>
  <c r="H1826" i="1" a="1"/>
  <c r="H1826" i="1" s="1"/>
  <c r="N1831" i="1" a="1"/>
  <c r="N1831" i="1" s="1"/>
  <c r="O1851" i="1" a="1"/>
  <c r="O1851" i="1" s="1"/>
  <c r="F1850" i="1" a="1"/>
  <c r="F1850" i="1" s="1"/>
  <c r="I1848" i="1" a="1"/>
  <c r="I1848" i="1" s="1"/>
  <c r="F1853" i="1" a="1"/>
  <c r="F1853" i="1" s="1"/>
  <c r="O1848" i="1" a="1"/>
  <c r="O1848" i="1" s="1"/>
  <c r="F1851" i="1" a="1"/>
  <c r="F1851" i="1" s="1"/>
  <c r="K1848" i="1" a="1"/>
  <c r="K1848" i="1"/>
  <c r="K1850" i="1" a="1"/>
  <c r="K1850" i="1"/>
  <c r="I1851" i="1" a="1"/>
  <c r="I1851" i="1" s="1"/>
  <c r="N1848" i="1" a="1"/>
  <c r="N1848" i="1"/>
  <c r="Q1850" i="1" a="1"/>
  <c r="Q1850" i="1" s="1"/>
  <c r="G1853" i="1" a="1"/>
  <c r="G1853" i="1" s="1"/>
  <c r="N1850" i="1" a="1"/>
  <c r="N1850" i="1" s="1"/>
  <c r="H1850" i="1" a="1"/>
  <c r="H1850" i="1" s="1"/>
  <c r="M1851" i="1" a="1"/>
  <c r="M1851" i="1" s="1"/>
  <c r="G1850" i="1" a="1"/>
  <c r="G1850" i="1"/>
  <c r="L1848" i="1" a="1"/>
  <c r="L1848" i="1" s="1"/>
  <c r="P1848" i="1" a="1"/>
  <c r="P1848" i="1"/>
  <c r="N1851" i="1" a="1"/>
  <c r="N1851" i="1"/>
  <c r="L1851" i="1" a="1"/>
  <c r="L1851" i="1" s="1"/>
  <c r="K1851" i="1" a="1"/>
  <c r="K1851" i="1" s="1"/>
  <c r="H1851" i="1" a="1"/>
  <c r="H1851" i="1" s="1"/>
  <c r="P1850" i="1" a="1"/>
  <c r="P1850" i="1"/>
  <c r="J1850" i="1" a="1"/>
  <c r="J1850" i="1"/>
  <c r="O1850" i="1" a="1"/>
  <c r="O1850" i="1" s="1"/>
  <c r="L1850" i="1" a="1"/>
  <c r="L1850" i="1" s="1"/>
  <c r="I1850" i="1" a="1"/>
  <c r="I1850" i="1"/>
  <c r="F1848" i="1" a="1"/>
  <c r="F1848" i="1" s="1"/>
  <c r="H1848" i="1" a="1"/>
  <c r="H1848" i="1" s="1"/>
  <c r="M1848" i="1" a="1"/>
  <c r="M1848" i="1" s="1"/>
  <c r="J1848" i="1" a="1"/>
  <c r="J1848" i="1" s="1"/>
  <c r="H1853" i="1" a="1"/>
  <c r="H1853" i="1" s="1"/>
  <c r="J1853" i="1" a="1"/>
  <c r="J1853" i="1" s="1"/>
  <c r="I1853" i="1" a="1"/>
  <c r="I1853" i="1" s="1"/>
  <c r="Q1851" i="1" a="1"/>
  <c r="Q1851" i="1" s="1"/>
  <c r="P1851" i="1" a="1"/>
  <c r="P1851" i="1"/>
  <c r="M1850" i="1" a="1"/>
  <c r="M1850" i="1"/>
  <c r="J1851" i="1" a="1"/>
  <c r="J1851" i="1"/>
  <c r="Q1848" i="1" a="1"/>
  <c r="Q1848" i="1" s="1"/>
  <c r="G1851" i="1" a="1"/>
  <c r="G1851" i="1"/>
  <c r="G1848" i="1" a="1"/>
  <c r="G1848" i="1" s="1"/>
  <c r="P2312" i="1" a="1"/>
  <c r="P2312" i="1"/>
  <c r="Q2312" i="1" a="1"/>
  <c r="Q2312" i="1" s="1"/>
  <c r="O2310" i="1" a="1"/>
  <c r="O2310" i="1"/>
  <c r="M2310" i="1" a="1"/>
  <c r="M2310" i="1"/>
  <c r="I2310" i="1" a="1"/>
  <c r="I2310" i="1" s="1"/>
  <c r="I2312" i="1" a="1"/>
  <c r="I2312" i="1"/>
  <c r="O2312" i="1" a="1"/>
  <c r="O2312" i="1"/>
  <c r="F2310" i="1" a="1"/>
  <c r="F2310" i="1"/>
  <c r="H2312" i="1" a="1"/>
  <c r="H2312" i="1" s="1"/>
  <c r="J2310" i="1" a="1"/>
  <c r="J2310" i="1" s="1"/>
  <c r="P2308" i="1" a="1"/>
  <c r="P2308" i="1" s="1"/>
  <c r="L2312" i="1" a="1"/>
  <c r="L2312" i="1" s="1"/>
  <c r="I2308" i="1" a="1"/>
  <c r="I2308" i="1"/>
  <c r="K2310" i="1" a="1"/>
  <c r="K2310" i="1" s="1"/>
  <c r="N2310" i="1" a="1"/>
  <c r="N2310" i="1"/>
  <c r="G2308" i="1" a="1"/>
  <c r="G2308" i="1"/>
  <c r="L2310" i="1" a="1"/>
  <c r="L2310" i="1" s="1"/>
  <c r="F2312" i="1" a="1"/>
  <c r="F2312" i="1" s="1"/>
  <c r="Q2310" i="1" a="1"/>
  <c r="Q2310" i="1" s="1"/>
  <c r="H2310" i="1" a="1"/>
  <c r="H2310" i="1" s="1"/>
  <c r="G2310" i="1" a="1"/>
  <c r="G2310" i="1" s="1"/>
  <c r="Q2308" i="1" a="1"/>
  <c r="Q2308" i="1" s="1"/>
  <c r="N2308" i="1" a="1"/>
  <c r="N2308" i="1"/>
  <c r="J2308" i="1" a="1"/>
  <c r="J2308" i="1"/>
  <c r="G2312" i="1" a="1"/>
  <c r="G2312" i="1" s="1"/>
  <c r="P2310" i="1" a="1"/>
  <c r="P2310" i="1" s="1"/>
  <c r="O2308" i="1" a="1"/>
  <c r="O2308" i="1" s="1"/>
  <c r="H2308" i="1" a="1"/>
  <c r="H2308" i="1" s="1"/>
  <c r="M2312" i="1" a="1"/>
  <c r="M2312" i="1" s="1"/>
  <c r="L2308" i="1" a="1"/>
  <c r="L2308" i="1"/>
  <c r="J2312" i="1" a="1"/>
  <c r="J2312" i="1" s="1"/>
  <c r="N2312" i="1" a="1"/>
  <c r="N2312" i="1" s="1"/>
  <c r="K2312" i="1" a="1"/>
  <c r="K2312" i="1"/>
  <c r="M2308" i="1" a="1"/>
  <c r="M2308" i="1" s="1"/>
  <c r="K2308" i="1" a="1"/>
  <c r="K2308" i="1"/>
  <c r="L2304" i="1" a="1"/>
  <c r="L2304" i="1"/>
  <c r="N2302" i="1" a="1"/>
  <c r="N2302" i="1"/>
  <c r="M2306" i="1" a="1"/>
  <c r="M2306" i="1" s="1"/>
  <c r="L2306" i="1" a="1"/>
  <c r="L2306" i="1" s="1"/>
  <c r="J2306" i="1" a="1"/>
  <c r="J2306" i="1" s="1"/>
  <c r="I2303" i="1" a="1"/>
  <c r="I2303" i="1" s="1"/>
  <c r="I2306" i="1" a="1"/>
  <c r="I2306" i="1" s="1"/>
  <c r="Q2300" i="1" a="1"/>
  <c r="Q2300" i="1"/>
  <c r="H2306" i="1" a="1"/>
  <c r="H2306" i="1"/>
  <c r="J2304" i="1" a="1"/>
  <c r="J2304" i="1"/>
  <c r="Q2304" i="1" a="1"/>
  <c r="Q2304" i="1" s="1"/>
  <c r="I2302" i="1" a="1"/>
  <c r="I2302" i="1" s="1"/>
  <c r="G2304" i="1" a="1"/>
  <c r="G2304" i="1" s="1"/>
  <c r="N2300" i="1" a="1"/>
  <c r="N2300" i="1" s="1"/>
  <c r="O2304" i="1" a="1"/>
  <c r="O2304" i="1" s="1"/>
  <c r="K2304" i="1" a="1"/>
  <c r="K2304" i="1" s="1"/>
  <c r="J2303" i="1" a="1"/>
  <c r="J2303" i="1" s="1"/>
  <c r="F2304" i="1" a="1"/>
  <c r="F2304" i="1" s="1"/>
  <c r="O2303" i="1" a="1"/>
  <c r="O2303" i="1" s="1"/>
  <c r="H2303" i="1" a="1"/>
  <c r="H2303" i="1" s="1"/>
  <c r="G2303" i="1" a="1"/>
  <c r="G2303" i="1" s="1"/>
  <c r="K2300" i="1" a="1"/>
  <c r="K2300" i="1"/>
  <c r="P2303" i="1" a="1"/>
  <c r="P2303" i="1" s="1"/>
  <c r="L2303" i="1" a="1"/>
  <c r="L2303" i="1" s="1"/>
  <c r="P2302" i="1" a="1"/>
  <c r="P2302" i="1"/>
  <c r="L2302" i="1" a="1"/>
  <c r="L2302" i="1"/>
  <c r="K2302" i="1" a="1"/>
  <c r="K2302" i="1"/>
  <c r="J2302" i="1" a="1"/>
  <c r="J2302" i="1" s="1"/>
  <c r="L2300" i="1" a="1"/>
  <c r="L2300" i="1"/>
  <c r="H2300" i="1" a="1"/>
  <c r="H2300" i="1"/>
  <c r="K2306" i="1" a="1"/>
  <c r="K2306" i="1" s="1"/>
  <c r="M2303" i="1" a="1"/>
  <c r="M2303" i="1"/>
  <c r="M2304" i="1" a="1"/>
  <c r="M2304" i="1" s="1"/>
  <c r="G2306" i="1" a="1"/>
  <c r="G2306" i="1" s="1"/>
  <c r="F2306" i="1" a="1"/>
  <c r="F2306" i="1" s="1"/>
  <c r="P2304" i="1" a="1"/>
  <c r="P2304" i="1"/>
  <c r="Q2303" i="1" a="1"/>
  <c r="Q2303" i="1"/>
  <c r="M2300" i="1" a="1"/>
  <c r="M2300" i="1"/>
  <c r="F2303" i="1" a="1"/>
  <c r="F2303" i="1" s="1"/>
  <c r="Q2302" i="1" a="1"/>
  <c r="Q2302" i="1"/>
  <c r="O2302" i="1" a="1"/>
  <c r="O2302" i="1" s="1"/>
  <c r="G2300" i="1" a="1"/>
  <c r="G2300" i="1" s="1"/>
  <c r="I2300" i="1" a="1"/>
  <c r="I2300" i="1" s="1"/>
  <c r="N2304" i="1" a="1"/>
  <c r="N2304" i="1" s="1"/>
  <c r="O2300" i="1" a="1"/>
  <c r="O2300" i="1" s="1"/>
  <c r="K2303" i="1" a="1"/>
  <c r="K2303" i="1" s="1"/>
  <c r="H2304" i="1" a="1"/>
  <c r="H2304" i="1" s="1"/>
  <c r="N2303" i="1" a="1"/>
  <c r="N2303" i="1"/>
  <c r="G2302" i="1" a="1"/>
  <c r="G2302" i="1"/>
  <c r="F2302" i="1" a="1"/>
  <c r="F2302" i="1" s="1"/>
  <c r="F2308" i="1" a="1"/>
  <c r="F2308" i="1"/>
  <c r="P2300" i="1" a="1"/>
  <c r="P2300" i="1" s="1"/>
  <c r="Q2306" i="1" a="1"/>
  <c r="Q2306" i="1"/>
  <c r="H2302" i="1" a="1"/>
  <c r="H2302" i="1"/>
  <c r="P2306" i="1" a="1"/>
  <c r="P2306" i="1" s="1"/>
  <c r="J2300" i="1" a="1"/>
  <c r="J2300" i="1"/>
  <c r="O2306" i="1" a="1"/>
  <c r="O2306" i="1" s="1"/>
  <c r="M2302" i="1" a="1"/>
  <c r="M2302" i="1"/>
  <c r="N2306" i="1" a="1"/>
  <c r="N2306" i="1"/>
  <c r="I2304" i="1" a="1"/>
  <c r="I2304" i="1"/>
  <c r="G2294" i="1" a="1"/>
  <c r="G2294" i="1" s="1"/>
  <c r="F2297" i="1" a="1"/>
  <c r="F2297" i="1" s="1"/>
  <c r="H2292" i="1" a="1"/>
  <c r="H2292" i="1"/>
  <c r="Q2294" i="1" a="1"/>
  <c r="Q2294" i="1" s="1"/>
  <c r="O2294" i="1" a="1"/>
  <c r="O2294" i="1" s="1"/>
  <c r="N2292" i="1" a="1"/>
  <c r="N2292" i="1" s="1"/>
  <c r="G2298" i="1" a="1"/>
  <c r="G2298" i="1"/>
  <c r="F2294" i="1" a="1"/>
  <c r="F2294" i="1"/>
  <c r="K2292" i="1" a="1"/>
  <c r="K2292" i="1"/>
  <c r="Q2290" i="1" a="1"/>
  <c r="Q2290" i="1" s="1"/>
  <c r="F2300" i="1" a="1"/>
  <c r="F2300" i="1" s="1"/>
  <c r="N2297" i="1" a="1"/>
  <c r="N2297" i="1" s="1"/>
  <c r="P2298" i="1" a="1"/>
  <c r="P2298" i="1" s="1"/>
  <c r="M2294" i="1" a="1"/>
  <c r="M2294" i="1" s="1"/>
  <c r="Q2298" i="1" a="1"/>
  <c r="Q2298" i="1" s="1"/>
  <c r="O2298" i="1" a="1"/>
  <c r="O2298" i="1" s="1"/>
  <c r="N2298" i="1" a="1"/>
  <c r="N2298" i="1"/>
  <c r="L2294" i="1" a="1"/>
  <c r="L2294" i="1"/>
  <c r="M2298" i="1" a="1"/>
  <c r="M2298" i="1"/>
  <c r="O2297" i="1" a="1"/>
  <c r="O2297" i="1"/>
  <c r="P2294" i="1" a="1"/>
  <c r="P2294" i="1" s="1"/>
  <c r="H2294" i="1" a="1"/>
  <c r="H2294" i="1" s="1"/>
  <c r="O2292" i="1" a="1"/>
  <c r="O2292" i="1" s="1"/>
  <c r="Q2292" i="1" a="1"/>
  <c r="Q2292" i="1" s="1"/>
  <c r="G2292" i="1" a="1"/>
  <c r="G2292" i="1"/>
  <c r="F2298" i="1" a="1"/>
  <c r="F2298" i="1" s="1"/>
  <c r="N2294" i="1" a="1"/>
  <c r="N2294" i="1"/>
  <c r="K2294" i="1" a="1"/>
  <c r="K2294" i="1"/>
  <c r="M2292" i="1" a="1"/>
  <c r="M2292" i="1" s="1"/>
  <c r="I2292" i="1" a="1"/>
  <c r="I2292" i="1" s="1"/>
  <c r="I2297" i="1" a="1"/>
  <c r="I2297" i="1"/>
  <c r="L2292" i="1" a="1"/>
  <c r="L2292" i="1"/>
  <c r="P2292" i="1" a="1"/>
  <c r="P2292" i="1" s="1"/>
  <c r="F2292" i="1" a="1"/>
  <c r="F2292" i="1" s="1"/>
  <c r="L2298" i="1" a="1"/>
  <c r="L2298" i="1"/>
  <c r="M2297" i="1" a="1"/>
  <c r="M2297" i="1"/>
  <c r="K2298" i="1" a="1"/>
  <c r="K2298" i="1" s="1"/>
  <c r="H2297" i="1" a="1"/>
  <c r="H2297" i="1" s="1"/>
  <c r="I2298" i="1" a="1"/>
  <c r="I2298" i="1" s="1"/>
  <c r="H2298" i="1" a="1"/>
  <c r="H2298" i="1" s="1"/>
  <c r="J2294" i="1" a="1"/>
  <c r="J2294" i="1" s="1"/>
  <c r="J2298" i="1" a="1"/>
  <c r="J2298" i="1" s="1"/>
  <c r="Q2297" i="1" a="1"/>
  <c r="Q2297" i="1" s="1"/>
  <c r="G2297" i="1" a="1"/>
  <c r="G2297" i="1"/>
  <c r="L2297" i="1" a="1"/>
  <c r="L2297" i="1" s="1"/>
  <c r="P2297" i="1" a="1"/>
  <c r="P2297" i="1" s="1"/>
  <c r="J2297" i="1" a="1"/>
  <c r="J2297" i="1"/>
  <c r="K2297" i="1" a="1"/>
  <c r="K2297" i="1" s="1"/>
  <c r="J2292" i="1" a="1"/>
  <c r="J2292" i="1"/>
  <c r="I2294" i="1" a="1"/>
  <c r="I2294" i="1"/>
  <c r="N2288" i="1" a="1"/>
  <c r="N2288" i="1"/>
  <c r="I2290" i="1" a="1"/>
  <c r="I2290" i="1" s="1"/>
  <c r="Q2288" i="1" a="1"/>
  <c r="Q2288" i="1"/>
  <c r="K2282" i="1" a="1"/>
  <c r="K2282" i="1"/>
  <c r="K2288" i="1" a="1"/>
  <c r="K2288" i="1" s="1"/>
  <c r="J2288" i="1" a="1"/>
  <c r="J2288" i="1"/>
  <c r="I2286" i="1" a="1"/>
  <c r="I2286" i="1" s="1"/>
  <c r="H2288" i="1" a="1"/>
  <c r="H2288" i="1" s="1"/>
  <c r="N2286" i="1" a="1"/>
  <c r="N2286" i="1"/>
  <c r="I2284" i="1" a="1"/>
  <c r="I2284" i="1" s="1"/>
  <c r="L2286" i="1" a="1"/>
  <c r="L2286" i="1" s="1"/>
  <c r="J2286" i="1" a="1"/>
  <c r="J2286" i="1"/>
  <c r="I2282" i="1" a="1"/>
  <c r="I2282" i="1" s="1"/>
  <c r="F2286" i="1" a="1"/>
  <c r="F2286" i="1" s="1"/>
  <c r="H2282" i="1" a="1"/>
  <c r="H2282" i="1"/>
  <c r="Q2284" i="1" a="1"/>
  <c r="Q2284" i="1"/>
  <c r="L2290" i="1" a="1"/>
  <c r="L2290" i="1" s="1"/>
  <c r="G2290" i="1" a="1"/>
  <c r="G2290" i="1" s="1"/>
  <c r="F2288" i="1" a="1"/>
  <c r="F2288" i="1" s="1"/>
  <c r="O2288" i="1" a="1"/>
  <c r="O2288" i="1" s="1"/>
  <c r="M2284" i="1" a="1"/>
  <c r="M2284" i="1" s="1"/>
  <c r="M2288" i="1" a="1"/>
  <c r="M2288" i="1"/>
  <c r="Q2286" i="1" a="1"/>
  <c r="Q2286" i="1" s="1"/>
  <c r="I2288" i="1" a="1"/>
  <c r="I2288" i="1" s="1"/>
  <c r="M2286" i="1" a="1"/>
  <c r="M2286" i="1"/>
  <c r="K2284" i="1" a="1"/>
  <c r="K2284" i="1" s="1"/>
  <c r="N2284" i="1" a="1"/>
  <c r="N2284" i="1" s="1"/>
  <c r="J2282" i="1" a="1"/>
  <c r="J2282" i="1" s="1"/>
  <c r="L2284" i="1" a="1"/>
  <c r="L2284" i="1" s="1"/>
  <c r="F2282" i="1" a="1"/>
  <c r="F2282" i="1" s="1"/>
  <c r="G2284" i="1" a="1"/>
  <c r="G2284" i="1"/>
  <c r="K2290" i="1" a="1"/>
  <c r="K2290" i="1"/>
  <c r="O2282" i="1" a="1"/>
  <c r="O2282" i="1"/>
  <c r="J2290" i="1" a="1"/>
  <c r="J2290" i="1" s="1"/>
  <c r="L2288" i="1" a="1"/>
  <c r="L2288" i="1" s="1"/>
  <c r="G2288" i="1" a="1"/>
  <c r="G2288" i="1" s="1"/>
  <c r="L2282" i="1" a="1"/>
  <c r="L2282" i="1" s="1"/>
  <c r="H2290" i="1" a="1"/>
  <c r="H2290" i="1" s="1"/>
  <c r="F2290" i="1" a="1"/>
  <c r="F2290" i="1"/>
  <c r="M2282" i="1" a="1"/>
  <c r="M2282" i="1"/>
  <c r="P2288" i="1" a="1"/>
  <c r="P2288" i="1"/>
  <c r="P2286" i="1" a="1"/>
  <c r="P2286" i="1"/>
  <c r="K2286" i="1" a="1"/>
  <c r="K2286" i="1"/>
  <c r="G2286" i="1" a="1"/>
  <c r="G2286" i="1"/>
  <c r="P2282" i="1" a="1"/>
  <c r="P2282" i="1"/>
  <c r="Q2281" i="1" a="1"/>
  <c r="Q2281" i="1" s="1"/>
  <c r="O2286" i="1" a="1"/>
  <c r="O2286" i="1" s="1"/>
  <c r="P2284" i="1" a="1"/>
  <c r="P2284" i="1" s="1"/>
  <c r="G2282" i="1" a="1"/>
  <c r="G2282" i="1" s="1"/>
  <c r="P2290" i="1" a="1"/>
  <c r="P2290" i="1"/>
  <c r="H2286" i="1" a="1"/>
  <c r="H2286" i="1"/>
  <c r="O2290" i="1" a="1"/>
  <c r="O2290" i="1" s="1"/>
  <c r="N2290" i="1" a="1"/>
  <c r="N2290" i="1"/>
  <c r="O2284" i="1" a="1"/>
  <c r="O2284" i="1" s="1"/>
  <c r="H2284" i="1" a="1"/>
  <c r="H2284" i="1" s="1"/>
  <c r="Q2282" i="1" a="1"/>
  <c r="Q2282" i="1" s="1"/>
  <c r="F2284" i="1" a="1"/>
  <c r="F2284" i="1" s="1"/>
  <c r="J2284" i="1" a="1"/>
  <c r="J2284" i="1" s="1"/>
  <c r="N2282" i="1" a="1"/>
  <c r="N2282" i="1" s="1"/>
  <c r="M2290" i="1" a="1"/>
  <c r="M2290" i="1" s="1"/>
  <c r="P2278" i="1" a="1"/>
  <c r="P2278" i="1" s="1"/>
  <c r="P2277" i="1" a="1"/>
  <c r="P2277" i="1"/>
  <c r="F2277" i="1" a="1"/>
  <c r="F2277" i="1" s="1"/>
  <c r="G2277" i="1" a="1"/>
  <c r="G2277" i="1" s="1"/>
  <c r="L2278" i="1" a="1"/>
  <c r="L2278" i="1" s="1"/>
  <c r="G2281" i="1" a="1"/>
  <c r="G2281" i="1"/>
  <c r="G2275" i="1" a="1"/>
  <c r="G2275" i="1"/>
  <c r="M2281" i="1" a="1"/>
  <c r="M2281" i="1"/>
  <c r="K2281" i="1" a="1"/>
  <c r="K2281" i="1" s="1"/>
  <c r="L2277" i="1" a="1"/>
  <c r="L2277" i="1"/>
  <c r="J2280" i="1" a="1"/>
  <c r="J2280" i="1"/>
  <c r="M2277" i="1" a="1"/>
  <c r="M2277" i="1"/>
  <c r="L2275" i="1" a="1"/>
  <c r="L2275" i="1"/>
  <c r="O2277" i="1" a="1"/>
  <c r="O2277" i="1"/>
  <c r="G2280" i="1" a="1"/>
  <c r="G2280" i="1"/>
  <c r="M2280" i="1" a="1"/>
  <c r="M2280" i="1" s="1"/>
  <c r="H2281" i="1" a="1"/>
  <c r="H2281" i="1" s="1"/>
  <c r="M2278" i="1" a="1"/>
  <c r="M2278" i="1" s="1"/>
  <c r="Q2277" i="1" a="1"/>
  <c r="Q2277" i="1"/>
  <c r="F2280" i="1" a="1"/>
  <c r="F2280" i="1"/>
  <c r="Q2280" i="1" a="1"/>
  <c r="Q2280" i="1"/>
  <c r="P2280" i="1" a="1"/>
  <c r="P2280" i="1"/>
  <c r="N2278" i="1" a="1"/>
  <c r="N2278" i="1" s="1"/>
  <c r="O2280" i="1" a="1"/>
  <c r="O2280" i="1"/>
  <c r="L2280" i="1" a="1"/>
  <c r="L2280" i="1" s="1"/>
  <c r="Q2275" i="1" a="1"/>
  <c r="Q2275" i="1" s="1"/>
  <c r="N2277" i="1" a="1"/>
  <c r="N2277" i="1"/>
  <c r="F2275" i="1" a="1"/>
  <c r="F2275" i="1" s="1"/>
  <c r="P2275" i="1" a="1"/>
  <c r="P2275" i="1" s="1"/>
  <c r="N2280" i="1" a="1"/>
  <c r="N2280" i="1"/>
  <c r="K2278" i="1" a="1"/>
  <c r="K2278" i="1" s="1"/>
  <c r="O2281" i="1" a="1"/>
  <c r="O2281" i="1" s="1"/>
  <c r="N2281" i="1" a="1"/>
  <c r="N2281" i="1" s="1"/>
  <c r="Q2274" i="1" a="1"/>
  <c r="Q2274" i="1" s="1"/>
  <c r="H2275" i="1" a="1"/>
  <c r="H2275" i="1" s="1"/>
  <c r="J2281" i="1" a="1"/>
  <c r="J2281" i="1"/>
  <c r="F2281" i="1" a="1"/>
  <c r="F2281" i="1"/>
  <c r="K2280" i="1" a="1"/>
  <c r="K2280" i="1" s="1"/>
  <c r="H2278" i="1" a="1"/>
  <c r="H2278" i="1"/>
  <c r="M2275" i="1" a="1"/>
  <c r="M2275" i="1" s="1"/>
  <c r="J2277" i="1" a="1"/>
  <c r="J2277" i="1" s="1"/>
  <c r="G2278" i="1" a="1"/>
  <c r="G2278" i="1"/>
  <c r="H2280" i="1" a="1"/>
  <c r="H2280" i="1" s="1"/>
  <c r="F2278" i="1" a="1"/>
  <c r="F2278" i="1"/>
  <c r="I2277" i="1" a="1"/>
  <c r="I2277" i="1" s="1"/>
  <c r="O2275" i="1" a="1"/>
  <c r="O2275" i="1"/>
  <c r="N2275" i="1" a="1"/>
  <c r="N2275" i="1" s="1"/>
  <c r="J2275" i="1" a="1"/>
  <c r="J2275" i="1"/>
  <c r="I2275" i="1" a="1"/>
  <c r="I2275" i="1" s="1"/>
  <c r="L2281" i="1" a="1"/>
  <c r="L2281" i="1" s="1"/>
  <c r="I2280" i="1" a="1"/>
  <c r="I2280" i="1"/>
  <c r="O2278" i="1" a="1"/>
  <c r="O2278" i="1" s="1"/>
  <c r="H2277" i="1" a="1"/>
  <c r="H2277" i="1" s="1"/>
  <c r="K2275" i="1" a="1"/>
  <c r="K2275" i="1"/>
  <c r="Q2278" i="1" a="1"/>
  <c r="Q2278" i="1" s="1"/>
  <c r="K2277" i="1" a="1"/>
  <c r="K2277" i="1" s="1"/>
  <c r="J2278" i="1" a="1"/>
  <c r="J2278" i="1"/>
  <c r="I2278" i="1" a="1"/>
  <c r="I2278" i="1"/>
  <c r="P2281" i="1" a="1"/>
  <c r="P2281" i="1" s="1"/>
  <c r="I2281" i="1" a="1"/>
  <c r="I2281" i="1" s="1"/>
  <c r="L2274" i="1" a="1"/>
  <c r="L2274" i="1"/>
  <c r="K2274" i="1" a="1"/>
  <c r="K2274" i="1" s="1"/>
  <c r="J2274" i="1" a="1"/>
  <c r="J2274" i="1" s="1"/>
  <c r="P2271" i="1" a="1"/>
  <c r="P2271" i="1"/>
  <c r="H2269" i="1" a="1"/>
  <c r="H2269" i="1"/>
  <c r="J2269" i="1" a="1"/>
  <c r="J2269" i="1"/>
  <c r="I2274" i="1" a="1"/>
  <c r="I2274" i="1" s="1"/>
  <c r="P2267" i="1" a="1"/>
  <c r="P2267" i="1" s="1"/>
  <c r="M2267" i="1" a="1"/>
  <c r="M2267" i="1" s="1"/>
  <c r="O2269" i="1" a="1"/>
  <c r="O2269" i="1" s="1"/>
  <c r="K2265" i="1" a="1"/>
  <c r="K2265" i="1" s="1"/>
  <c r="M2269" i="1" a="1"/>
  <c r="M2269" i="1" s="1"/>
  <c r="K2269" i="1" a="1"/>
  <c r="K2269" i="1" s="1"/>
  <c r="F2269" i="1" a="1"/>
  <c r="F2269" i="1" s="1"/>
  <c r="Q2265" i="1" a="1"/>
  <c r="Q2265" i="1"/>
  <c r="H2274" i="1" a="1"/>
  <c r="H2274" i="1" s="1"/>
  <c r="Q2271" i="1" a="1"/>
  <c r="Q2271" i="1"/>
  <c r="G2274" i="1" a="1"/>
  <c r="G2274" i="1" s="1"/>
  <c r="O2271" i="1" a="1"/>
  <c r="O2271" i="1" s="1"/>
  <c r="I2269" i="1" a="1"/>
  <c r="I2269" i="1"/>
  <c r="N2265" i="1" a="1"/>
  <c r="N2265" i="1"/>
  <c r="N2271" i="1" a="1"/>
  <c r="N2271" i="1"/>
  <c r="K2267" i="1" a="1"/>
  <c r="K2267" i="1" s="1"/>
  <c r="M2271" i="1" a="1"/>
  <c r="M2271" i="1" s="1"/>
  <c r="P2265" i="1" a="1"/>
  <c r="P2265" i="1" s="1"/>
  <c r="Q2267" i="1" a="1"/>
  <c r="Q2267" i="1" s="1"/>
  <c r="N2269" i="1" a="1"/>
  <c r="N2269" i="1" s="1"/>
  <c r="L2271" i="1" a="1"/>
  <c r="L2271" i="1"/>
  <c r="K2271" i="1" a="1"/>
  <c r="K2271" i="1" s="1"/>
  <c r="I2271" i="1" a="1"/>
  <c r="I2271" i="1" s="1"/>
  <c r="H2271" i="1" a="1"/>
  <c r="H2271" i="1" s="1"/>
  <c r="F2271" i="1" a="1"/>
  <c r="F2271" i="1" s="1"/>
  <c r="G2269" i="1" a="1"/>
  <c r="G2269" i="1"/>
  <c r="Q2269" i="1" a="1"/>
  <c r="Q2269" i="1"/>
  <c r="P2269" i="1" a="1"/>
  <c r="P2269" i="1" s="1"/>
  <c r="L2269" i="1" a="1"/>
  <c r="L2269" i="1" s="1"/>
  <c r="N2267" i="1" a="1"/>
  <c r="N2267" i="1"/>
  <c r="L2267" i="1" a="1"/>
  <c r="L2267" i="1"/>
  <c r="I2267" i="1" a="1"/>
  <c r="I2267" i="1"/>
  <c r="J2267" i="1" a="1"/>
  <c r="J2267" i="1"/>
  <c r="H2267" i="1" a="1"/>
  <c r="H2267" i="1" s="1"/>
  <c r="G2267" i="1" a="1"/>
  <c r="G2267" i="1" s="1"/>
  <c r="O2265" i="1" a="1"/>
  <c r="O2265" i="1" s="1"/>
  <c r="F2267" i="1" a="1"/>
  <c r="F2267" i="1"/>
  <c r="M2265" i="1" a="1"/>
  <c r="M2265" i="1" s="1"/>
  <c r="L2265" i="1" a="1"/>
  <c r="L2265" i="1"/>
  <c r="P2274" i="1" a="1"/>
  <c r="P2274" i="1" s="1"/>
  <c r="O2274" i="1" a="1"/>
  <c r="O2274" i="1" s="1"/>
  <c r="N2274" i="1" a="1"/>
  <c r="N2274" i="1" s="1"/>
  <c r="M2274" i="1" a="1"/>
  <c r="M2274" i="1"/>
  <c r="F2274" i="1" a="1"/>
  <c r="F2274" i="1"/>
  <c r="G2271" i="1" a="1"/>
  <c r="G2271" i="1"/>
  <c r="J2271" i="1" a="1"/>
  <c r="J2271" i="1" s="1"/>
  <c r="O2267" i="1" a="1"/>
  <c r="O2267" i="1" s="1"/>
  <c r="O2256" i="1" a="1"/>
  <c r="O2256" i="1" s="1"/>
  <c r="Q2260" i="1" a="1"/>
  <c r="Q2260" i="1"/>
  <c r="J2258" i="1" a="1"/>
  <c r="J2258" i="1" s="1"/>
  <c r="N2256" i="1" a="1"/>
  <c r="N2256" i="1" s="1"/>
  <c r="M2258" i="1" a="1"/>
  <c r="M2258" i="1"/>
  <c r="L2260" i="1" a="1"/>
  <c r="L2260" i="1" s="1"/>
  <c r="I2260" i="1" a="1"/>
  <c r="I2260" i="1"/>
  <c r="G2265" i="1" a="1"/>
  <c r="G2265" i="1" s="1"/>
  <c r="K2263" i="1" a="1"/>
  <c r="K2263" i="1" s="1"/>
  <c r="P2263" i="1" a="1"/>
  <c r="P2263" i="1" s="1"/>
  <c r="G2261" i="1" a="1"/>
  <c r="G2261" i="1"/>
  <c r="Q2261" i="1" a="1"/>
  <c r="Q2261" i="1"/>
  <c r="F2261" i="1" a="1"/>
  <c r="F2261" i="1"/>
  <c r="K2258" i="1" a="1"/>
  <c r="K2258" i="1" s="1"/>
  <c r="I2258" i="1" a="1"/>
  <c r="I2258" i="1" s="1"/>
  <c r="F2260" i="1" a="1"/>
  <c r="F2260" i="1"/>
  <c r="J2265" i="1" a="1"/>
  <c r="J2265" i="1" s="1"/>
  <c r="Q2263" i="1" a="1"/>
  <c r="Q2263" i="1" s="1"/>
  <c r="F2263" i="1" a="1"/>
  <c r="F2263" i="1"/>
  <c r="I2265" i="1" a="1"/>
  <c r="I2265" i="1" s="1"/>
  <c r="P2256" i="1" a="1"/>
  <c r="P2256" i="1" s="1"/>
  <c r="H2265" i="1" a="1"/>
  <c r="H2265" i="1"/>
  <c r="P2261" i="1" a="1"/>
  <c r="P2261" i="1" s="1"/>
  <c r="H2258" i="1" a="1"/>
  <c r="H2258" i="1"/>
  <c r="O2258" i="1" a="1"/>
  <c r="O2258" i="1" s="1"/>
  <c r="F2265" i="1" a="1"/>
  <c r="F2265" i="1" s="1"/>
  <c r="G2263" i="1" a="1"/>
  <c r="G2263" i="1"/>
  <c r="L2258" i="1" a="1"/>
  <c r="L2258" i="1" s="1"/>
  <c r="O2263" i="1" a="1"/>
  <c r="O2263" i="1" s="1"/>
  <c r="M2263" i="1" a="1"/>
  <c r="M2263" i="1"/>
  <c r="L2263" i="1" a="1"/>
  <c r="L2263" i="1" s="1"/>
  <c r="O2260" i="1" a="1"/>
  <c r="O2260" i="1" s="1"/>
  <c r="I2263" i="1" a="1"/>
  <c r="I2263" i="1" s="1"/>
  <c r="O2261" i="1" a="1"/>
  <c r="O2261" i="1"/>
  <c r="M2261" i="1" a="1"/>
  <c r="M2261" i="1" s="1"/>
  <c r="H2261" i="1" a="1"/>
  <c r="H2261" i="1" s="1"/>
  <c r="N2261" i="1" a="1"/>
  <c r="N2261" i="1" s="1"/>
  <c r="P2260" i="1" a="1"/>
  <c r="P2260" i="1" s="1"/>
  <c r="H2260" i="1" a="1"/>
  <c r="H2260" i="1"/>
  <c r="M2260" i="1" a="1"/>
  <c r="M2260" i="1" s="1"/>
  <c r="G2260" i="1" a="1"/>
  <c r="G2260" i="1" s="1"/>
  <c r="P2258" i="1" a="1"/>
  <c r="P2258" i="1"/>
  <c r="G2258" i="1" a="1"/>
  <c r="G2258" i="1" s="1"/>
  <c r="F2258" i="1" a="1"/>
  <c r="F2258" i="1" s="1"/>
  <c r="Q2256" i="1" a="1"/>
  <c r="Q2256" i="1"/>
  <c r="L2256" i="1" a="1"/>
  <c r="L2256" i="1"/>
  <c r="M2256" i="1" a="1"/>
  <c r="M2256" i="1" s="1"/>
  <c r="N2263" i="1" a="1"/>
  <c r="N2263" i="1" s="1"/>
  <c r="J2260" i="1" a="1"/>
  <c r="J2260" i="1" s="1"/>
  <c r="N2260" i="1" a="1"/>
  <c r="N2260" i="1"/>
  <c r="J2263" i="1" a="1"/>
  <c r="J2263" i="1"/>
  <c r="Q2258" i="1" a="1"/>
  <c r="Q2258" i="1"/>
  <c r="H2263" i="1" a="1"/>
  <c r="H2263" i="1" s="1"/>
  <c r="L2261" i="1" a="1"/>
  <c r="L2261" i="1" s="1"/>
  <c r="K2261" i="1" a="1"/>
  <c r="K2261" i="1"/>
  <c r="K2260" i="1" a="1"/>
  <c r="K2260" i="1"/>
  <c r="I2261" i="1" a="1"/>
  <c r="I2261" i="1"/>
  <c r="N2258" i="1" a="1"/>
  <c r="N2258" i="1" s="1"/>
  <c r="J2261" i="1" a="1"/>
  <c r="J2261" i="1" s="1"/>
  <c r="K2248" i="1" a="1"/>
  <c r="K2248" i="1" s="1"/>
  <c r="O2248" i="1" a="1"/>
  <c r="O2248" i="1" s="1"/>
  <c r="L2248" i="1" a="1"/>
  <c r="L2248" i="1" s="1"/>
  <c r="Q2246" i="1" a="1"/>
  <c r="Q2246" i="1"/>
  <c r="N2248" i="1" a="1"/>
  <c r="N2248" i="1"/>
  <c r="L2255" i="1" a="1"/>
  <c r="L2255" i="1" s="1"/>
  <c r="G2250" i="1" a="1"/>
  <c r="G2250" i="1"/>
  <c r="I2252" i="1" a="1"/>
  <c r="I2252" i="1"/>
  <c r="G2248" i="1" a="1"/>
  <c r="G2248" i="1"/>
  <c r="H2248" i="1" a="1"/>
  <c r="H2248" i="1" s="1"/>
  <c r="K2256" i="1" a="1"/>
  <c r="K2256" i="1" s="1"/>
  <c r="M2252" i="1" a="1"/>
  <c r="M2252" i="1"/>
  <c r="G2256" i="1" a="1"/>
  <c r="G2256" i="1"/>
  <c r="F2256" i="1" a="1"/>
  <c r="F2256" i="1"/>
  <c r="N2255" i="1" a="1"/>
  <c r="N2255" i="1" s="1"/>
  <c r="K2255" i="1" a="1"/>
  <c r="K2255" i="1" s="1"/>
  <c r="J2255" i="1" a="1"/>
  <c r="J2255" i="1"/>
  <c r="G2255" i="1" a="1"/>
  <c r="G2255" i="1" s="1"/>
  <c r="I2250" i="1" a="1"/>
  <c r="I2250" i="1" s="1"/>
  <c r="P2250" i="1" a="1"/>
  <c r="P2250" i="1"/>
  <c r="N2252" i="1" a="1"/>
  <c r="N2252" i="1"/>
  <c r="Q2250" i="1" a="1"/>
  <c r="Q2250" i="1" s="1"/>
  <c r="J2248" i="1" a="1"/>
  <c r="J2248" i="1" s="1"/>
  <c r="H2250" i="1" a="1"/>
  <c r="H2250" i="1" s="1"/>
  <c r="O2246" i="1" a="1"/>
  <c r="O2246" i="1"/>
  <c r="P2248" i="1" a="1"/>
  <c r="P2248" i="1"/>
  <c r="F2248" i="1" a="1"/>
  <c r="F2248" i="1" s="1"/>
  <c r="M2250" i="1" a="1"/>
  <c r="M2250" i="1" s="1"/>
  <c r="Q2252" i="1" a="1"/>
  <c r="Q2252" i="1"/>
  <c r="K2252" i="1" a="1"/>
  <c r="K2252" i="1" s="1"/>
  <c r="G2252" i="1" a="1"/>
  <c r="G2252" i="1"/>
  <c r="Q2248" i="1" a="1"/>
  <c r="Q2248" i="1"/>
  <c r="M2248" i="1" a="1"/>
  <c r="M2248" i="1"/>
  <c r="I2248" i="1" a="1"/>
  <c r="I2248" i="1" s="1"/>
  <c r="O2255" i="1" a="1"/>
  <c r="O2255" i="1" s="1"/>
  <c r="J2252" i="1" a="1"/>
  <c r="J2252" i="1" s="1"/>
  <c r="J2256" i="1" a="1"/>
  <c r="J2256" i="1" s="1"/>
  <c r="I2256" i="1" a="1"/>
  <c r="I2256" i="1"/>
  <c r="L2250" i="1" a="1"/>
  <c r="L2250" i="1" s="1"/>
  <c r="M2255" i="1" a="1"/>
  <c r="M2255" i="1" s="1"/>
  <c r="N2250" i="1" a="1"/>
  <c r="N2250" i="1"/>
  <c r="H2256" i="1" a="1"/>
  <c r="H2256" i="1"/>
  <c r="Q2255" i="1" a="1"/>
  <c r="Q2255" i="1" s="1"/>
  <c r="P2246" i="1" a="1"/>
  <c r="P2246" i="1" s="1"/>
  <c r="P2255" i="1" a="1"/>
  <c r="P2255" i="1"/>
  <c r="I2255" i="1" a="1"/>
  <c r="I2255" i="1" s="1"/>
  <c r="H2255" i="1" a="1"/>
  <c r="H2255" i="1" s="1"/>
  <c r="F2255" i="1" a="1"/>
  <c r="F2255" i="1" s="1"/>
  <c r="P2252" i="1" a="1"/>
  <c r="P2252" i="1" s="1"/>
  <c r="O2252" i="1" a="1"/>
  <c r="O2252" i="1"/>
  <c r="L2252" i="1" a="1"/>
  <c r="L2252" i="1" s="1"/>
  <c r="O2250" i="1" a="1"/>
  <c r="O2250" i="1" s="1"/>
  <c r="F2250" i="1" a="1"/>
  <c r="F2250" i="1" s="1"/>
  <c r="H2252" i="1" a="1"/>
  <c r="H2252" i="1"/>
  <c r="J2250" i="1" a="1"/>
  <c r="J2250" i="1"/>
  <c r="F2252" i="1" a="1"/>
  <c r="F2252" i="1" s="1"/>
  <c r="K2250" i="1" a="1"/>
  <c r="K2250" i="1"/>
  <c r="F2241" i="1" a="1"/>
  <c r="F2241" i="1" s="1"/>
  <c r="N2239" i="1" a="1"/>
  <c r="N2239" i="1"/>
  <c r="J2242" i="1" a="1"/>
  <c r="J2242" i="1"/>
  <c r="G2242" i="1" a="1"/>
  <c r="G2242" i="1"/>
  <c r="H2239" i="1" a="1"/>
  <c r="H2239" i="1"/>
  <c r="J2244" i="1" a="1"/>
  <c r="J2244" i="1"/>
  <c r="G2244" i="1" a="1"/>
  <c r="G2244" i="1" s="1"/>
  <c r="M2242" i="1" a="1"/>
  <c r="M2242" i="1" s="1"/>
  <c r="I2244" i="1" a="1"/>
  <c r="I2244" i="1" s="1"/>
  <c r="L2241" i="1" a="1"/>
  <c r="L2241" i="1"/>
  <c r="Q2242" i="1" a="1"/>
  <c r="Q2242" i="1" s="1"/>
  <c r="P2241" i="1" a="1"/>
  <c r="P2241" i="1" s="1"/>
  <c r="J2239" i="1" a="1"/>
  <c r="J2239" i="1"/>
  <c r="P2237" i="1" a="1"/>
  <c r="P2237" i="1" s="1"/>
  <c r="I2246" i="1" a="1"/>
  <c r="I2246" i="1" s="1"/>
  <c r="H2246" i="1" a="1"/>
  <c r="H2246" i="1" s="1"/>
  <c r="L2244" i="1" a="1"/>
  <c r="L2244" i="1" s="1"/>
  <c r="H2244" i="1" a="1"/>
  <c r="H2244" i="1" s="1"/>
  <c r="I2242" i="1" a="1"/>
  <c r="I2242" i="1"/>
  <c r="O2241" i="1" a="1"/>
  <c r="O2241" i="1"/>
  <c r="J2241" i="1" a="1"/>
  <c r="J2241" i="1" s="1"/>
  <c r="L2239" i="1" a="1"/>
  <c r="L2239" i="1"/>
  <c r="K2239" i="1" a="1"/>
  <c r="K2239" i="1" s="1"/>
  <c r="F2239" i="1" a="1"/>
  <c r="F2239" i="1" s="1"/>
  <c r="Q2237" i="1" a="1"/>
  <c r="Q2237" i="1" s="1"/>
  <c r="F2242" i="1" a="1"/>
  <c r="F2242" i="1"/>
  <c r="G2241" i="1" a="1"/>
  <c r="G2241" i="1"/>
  <c r="P2239" i="1" a="1"/>
  <c r="P2239" i="1"/>
  <c r="G2239" i="1" a="1"/>
  <c r="G2239" i="1" s="1"/>
  <c r="N2246" i="1" a="1"/>
  <c r="N2246" i="1" s="1"/>
  <c r="K2246" i="1" a="1"/>
  <c r="K2246" i="1" s="1"/>
  <c r="K2244" i="1" a="1"/>
  <c r="K2244" i="1"/>
  <c r="O2242" i="1" a="1"/>
  <c r="O2242" i="1"/>
  <c r="K2242" i="1" a="1"/>
  <c r="K2242" i="1" s="1"/>
  <c r="F2244" i="1" a="1"/>
  <c r="F2244" i="1" s="1"/>
  <c r="N2242" i="1" a="1"/>
  <c r="N2242" i="1" s="1"/>
  <c r="O2244" i="1" a="1"/>
  <c r="O2244" i="1" s="1"/>
  <c r="O2239" i="1" a="1"/>
  <c r="O2239" i="1" s="1"/>
  <c r="I2239" i="1" a="1"/>
  <c r="I2239" i="1"/>
  <c r="F2246" i="1" a="1"/>
  <c r="F2246" i="1" s="1"/>
  <c r="H2242" i="1" a="1"/>
  <c r="H2242" i="1" s="1"/>
  <c r="Q2241" i="1" a="1"/>
  <c r="Q2241" i="1"/>
  <c r="N2241" i="1" a="1"/>
  <c r="N2241" i="1" s="1"/>
  <c r="M2241" i="1" a="1"/>
  <c r="M2241" i="1" s="1"/>
  <c r="Q2239" i="1" a="1"/>
  <c r="Q2239" i="1" s="1"/>
  <c r="L2246" i="1" a="1"/>
  <c r="L2246" i="1" s="1"/>
  <c r="M2246" i="1" a="1"/>
  <c r="M2246" i="1" s="1"/>
  <c r="I2241" i="1" a="1"/>
  <c r="I2241" i="1"/>
  <c r="J2246" i="1" a="1"/>
  <c r="J2246" i="1"/>
  <c r="G2246" i="1" a="1"/>
  <c r="G2246" i="1" s="1"/>
  <c r="Q2244" i="1" a="1"/>
  <c r="Q2244" i="1"/>
  <c r="P2244" i="1" a="1"/>
  <c r="P2244" i="1"/>
  <c r="P2242" i="1" a="1"/>
  <c r="P2242" i="1" s="1"/>
  <c r="N2244" i="1" a="1"/>
  <c r="N2244" i="1" s="1"/>
  <c r="M2244" i="1" a="1"/>
  <c r="M2244" i="1"/>
  <c r="K2241" i="1" a="1"/>
  <c r="K2241" i="1"/>
  <c r="M2239" i="1" a="1"/>
  <c r="M2239" i="1" s="1"/>
  <c r="L2242" i="1" a="1"/>
  <c r="L2242" i="1" s="1"/>
  <c r="H2241" i="1" a="1"/>
  <c r="H2241" i="1" s="1"/>
  <c r="P2236" i="1" a="1"/>
  <c r="P2236" i="1"/>
  <c r="O2236" i="1" a="1"/>
  <c r="O2236" i="1"/>
  <c r="F2236" i="1" a="1"/>
  <c r="F2236" i="1"/>
  <c r="O2237" i="1" a="1"/>
  <c r="O2237" i="1" s="1"/>
  <c r="N2237" i="1" a="1"/>
  <c r="N2237" i="1" s="1"/>
  <c r="M2237" i="1" a="1"/>
  <c r="M2237" i="1" s="1"/>
  <c r="M2236" i="1" a="1"/>
  <c r="M2236" i="1" s="1"/>
  <c r="J2237" i="1" a="1"/>
  <c r="J2237" i="1" s="1"/>
  <c r="K2236" i="1" a="1"/>
  <c r="K2236" i="1"/>
  <c r="Q2236" i="1" a="1"/>
  <c r="Q2236" i="1" s="1"/>
  <c r="L2236" i="1" a="1"/>
  <c r="L2236" i="1" s="1"/>
  <c r="J2236" i="1" a="1"/>
  <c r="J2236" i="1" s="1"/>
  <c r="G2236" i="1" a="1"/>
  <c r="G2236" i="1"/>
  <c r="F2237" i="1" a="1"/>
  <c r="F2237" i="1"/>
  <c r="H2236" i="1" a="1"/>
  <c r="H2236" i="1" s="1"/>
  <c r="K2237" i="1" a="1"/>
  <c r="K2237" i="1" s="1"/>
  <c r="L2237" i="1" a="1"/>
  <c r="L2237" i="1"/>
  <c r="G2237" i="1" a="1"/>
  <c r="G2237" i="1"/>
  <c r="I2237" i="1" a="1"/>
  <c r="I2237" i="1"/>
  <c r="H2237" i="1" a="1"/>
  <c r="H2237" i="1" s="1"/>
  <c r="N2236" i="1" a="1"/>
  <c r="N2236" i="1"/>
  <c r="I2236" i="1" a="1"/>
  <c r="I2236" i="1" s="1"/>
  <c r="M1902" i="1" a="1"/>
  <c r="M1902" i="1" s="1"/>
  <c r="O1900" i="1" a="1"/>
  <c r="O1900" i="1" s="1"/>
  <c r="L1900" i="1" a="1"/>
  <c r="L1900" i="1"/>
  <c r="G1902" i="1" a="1"/>
  <c r="G1902" i="1" s="1"/>
  <c r="Q1900" i="1" a="1"/>
  <c r="Q1900" i="1"/>
  <c r="J1902" i="1" a="1"/>
  <c r="J1902" i="1"/>
  <c r="Q1902" i="1" a="1"/>
  <c r="Q1902" i="1" s="1"/>
  <c r="N1902" i="1" a="1"/>
  <c r="N1902" i="1" s="1"/>
  <c r="I1902" i="1" a="1"/>
  <c r="I1902" i="1"/>
  <c r="L1902" i="1" a="1"/>
  <c r="L1902" i="1" s="1"/>
  <c r="F1902" i="1" a="1"/>
  <c r="F1902" i="1" s="1"/>
  <c r="K1900" i="1" a="1"/>
  <c r="K1900" i="1" s="1"/>
  <c r="I1900" i="1" a="1"/>
  <c r="I1900" i="1" s="1"/>
  <c r="M1900" i="1" a="1"/>
  <c r="M1900" i="1" s="1"/>
  <c r="P1900" i="1" a="1"/>
  <c r="P1900" i="1" s="1"/>
  <c r="J1900" i="1" a="1"/>
  <c r="J1900" i="1"/>
  <c r="K1902" i="1" a="1"/>
  <c r="K1902" i="1" s="1"/>
  <c r="H1902" i="1" a="1"/>
  <c r="H1902" i="1" s="1"/>
  <c r="P1902" i="1" a="1"/>
  <c r="P1902" i="1"/>
  <c r="N1900" i="1" a="1"/>
  <c r="N1900" i="1" s="1"/>
  <c r="O1902" i="1" a="1"/>
  <c r="O1902" i="1"/>
  <c r="M1898" i="1" a="1"/>
  <c r="M1898" i="1" s="1"/>
  <c r="F1896" i="1" a="1"/>
  <c r="F1896" i="1"/>
  <c r="N1898" i="1" a="1"/>
  <c r="N1898" i="1" s="1"/>
  <c r="F1898" i="1" a="1"/>
  <c r="F1898" i="1" s="1"/>
  <c r="I1896" i="1" a="1"/>
  <c r="I1896" i="1"/>
  <c r="G1896" i="1" a="1"/>
  <c r="G1896" i="1"/>
  <c r="H1896" i="1" a="1"/>
  <c r="H1896" i="1"/>
  <c r="Q1894" i="1" a="1"/>
  <c r="Q1894" i="1" s="1"/>
  <c r="F1893" i="1" a="1"/>
  <c r="F1893" i="1" s="1"/>
  <c r="I1894" i="1" a="1"/>
  <c r="I1894" i="1" s="1"/>
  <c r="O1893" i="1" a="1"/>
  <c r="O1893" i="1" s="1"/>
  <c r="M1896" i="1" a="1"/>
  <c r="M1896" i="1" s="1"/>
  <c r="M1894" i="1" a="1"/>
  <c r="M1894" i="1"/>
  <c r="O1896" i="1" a="1"/>
  <c r="O1896" i="1"/>
  <c r="J1893" i="1" a="1"/>
  <c r="J1893" i="1" s="1"/>
  <c r="O1894" i="1" a="1"/>
  <c r="O1894" i="1"/>
  <c r="H1900" i="1" a="1"/>
  <c r="H1900" i="1" s="1"/>
  <c r="G1900" i="1" a="1"/>
  <c r="G1900" i="1"/>
  <c r="F1900" i="1" a="1"/>
  <c r="F1900" i="1" s="1"/>
  <c r="O1898" i="1" a="1"/>
  <c r="O1898" i="1" s="1"/>
  <c r="I1898" i="1" a="1"/>
  <c r="I1898" i="1" s="1"/>
  <c r="L1893" i="1" a="1"/>
  <c r="L1893" i="1" s="1"/>
  <c r="P1894" i="1" a="1"/>
  <c r="P1894" i="1" s="1"/>
  <c r="N1894" i="1" a="1"/>
  <c r="N1894" i="1"/>
  <c r="K1893" i="1" a="1"/>
  <c r="K1893" i="1" s="1"/>
  <c r="I1893" i="1" a="1"/>
  <c r="I1893" i="1"/>
  <c r="F1894" i="1" a="1"/>
  <c r="F1894" i="1"/>
  <c r="P1892" i="1" a="1"/>
  <c r="P1892" i="1"/>
  <c r="G1893" i="1" a="1"/>
  <c r="G1893" i="1"/>
  <c r="L1896" i="1" a="1"/>
  <c r="L1896" i="1" s="1"/>
  <c r="K1896" i="1" a="1"/>
  <c r="K1896" i="1" s="1"/>
  <c r="J1896" i="1" a="1"/>
  <c r="J1896" i="1" s="1"/>
  <c r="L1894" i="1" a="1"/>
  <c r="L1894" i="1" s="1"/>
  <c r="H1894" i="1" a="1"/>
  <c r="H1894" i="1" s="1"/>
  <c r="H1893" i="1" a="1"/>
  <c r="H1893" i="1" s="1"/>
  <c r="Q1893" i="1" a="1"/>
  <c r="Q1893" i="1"/>
  <c r="P1893" i="1" a="1"/>
  <c r="P1893" i="1"/>
  <c r="G1898" i="1" a="1"/>
  <c r="G1898" i="1" s="1"/>
  <c r="J1898" i="1" a="1"/>
  <c r="J1898" i="1" s="1"/>
  <c r="P1896" i="1" a="1"/>
  <c r="P1896" i="1" s="1"/>
  <c r="P1898" i="1" a="1"/>
  <c r="P1898" i="1" s="1"/>
  <c r="J1894" i="1" a="1"/>
  <c r="J1894" i="1"/>
  <c r="K1898" i="1" a="1"/>
  <c r="K1898" i="1" s="1"/>
  <c r="Q1896" i="1" a="1"/>
  <c r="Q1896" i="1"/>
  <c r="N1896" i="1" a="1"/>
  <c r="N1896" i="1"/>
  <c r="M1893" i="1" a="1"/>
  <c r="M1893" i="1" s="1"/>
  <c r="N1893" i="1" a="1"/>
  <c r="N1893" i="1"/>
  <c r="Q1898" i="1" a="1"/>
  <c r="Q1898" i="1" s="1"/>
  <c r="L1898" i="1" a="1"/>
  <c r="L1898" i="1" s="1"/>
  <c r="H1898" i="1" a="1"/>
  <c r="H1898" i="1" s="1"/>
  <c r="K1894" i="1" a="1"/>
  <c r="K1894" i="1"/>
  <c r="G1894" i="1" a="1"/>
  <c r="G1894" i="1"/>
  <c r="Q1892" i="1" a="1"/>
  <c r="Q1892" i="1" s="1"/>
  <c r="P1887" i="1" a="1"/>
  <c r="P1887" i="1" s="1"/>
  <c r="G1890" i="1" a="1"/>
  <c r="G1890" i="1"/>
  <c r="L1892" i="1" a="1"/>
  <c r="L1892" i="1"/>
  <c r="K1892" i="1" a="1"/>
  <c r="K1892" i="1"/>
  <c r="J1892" i="1" a="1"/>
  <c r="J1892" i="1"/>
  <c r="I1892" i="1" a="1"/>
  <c r="I1892" i="1" s="1"/>
  <c r="H1892" i="1" a="1"/>
  <c r="H1892" i="1" s="1"/>
  <c r="G1892" i="1" a="1"/>
  <c r="G1892" i="1"/>
  <c r="Q1890" i="1" a="1"/>
  <c r="Q1890" i="1"/>
  <c r="P1890" i="1" a="1"/>
  <c r="P1890" i="1"/>
  <c r="H1888" i="1" a="1"/>
  <c r="H1888" i="1" s="1"/>
  <c r="O1890" i="1" a="1"/>
  <c r="O1890" i="1"/>
  <c r="L1887" i="1" a="1"/>
  <c r="L1887" i="1"/>
  <c r="G1887" i="1" a="1"/>
  <c r="G1887" i="1" s="1"/>
  <c r="N1890" i="1" a="1"/>
  <c r="N1890" i="1"/>
  <c r="L1890" i="1" a="1"/>
  <c r="L1890" i="1" s="1"/>
  <c r="J1890" i="1" a="1"/>
  <c r="J1890" i="1" s="1"/>
  <c r="K1890" i="1" a="1"/>
  <c r="K1890" i="1"/>
  <c r="P1888" i="1" a="1"/>
  <c r="P1888" i="1" s="1"/>
  <c r="L1888" i="1" a="1"/>
  <c r="L1888" i="1" s="1"/>
  <c r="Q1887" i="1" a="1"/>
  <c r="Q1887" i="1" s="1"/>
  <c r="J1887" i="1" a="1"/>
  <c r="J1887" i="1"/>
  <c r="F1887" i="1" a="1"/>
  <c r="F1887" i="1"/>
  <c r="M1890" i="1" a="1"/>
  <c r="M1890" i="1" s="1"/>
  <c r="N1888" i="1" a="1"/>
  <c r="N1888" i="1" s="1"/>
  <c r="J1888" i="1" a="1"/>
  <c r="J1888" i="1" s="1"/>
  <c r="H1887" i="1" a="1"/>
  <c r="H1887" i="1" s="1"/>
  <c r="I1890" i="1" a="1"/>
  <c r="I1890" i="1" s="1"/>
  <c r="H1890" i="1" a="1"/>
  <c r="H1890" i="1" s="1"/>
  <c r="F1890" i="1" a="1"/>
  <c r="F1890" i="1" s="1"/>
  <c r="Q1888" i="1" a="1"/>
  <c r="Q1888" i="1"/>
  <c r="M1887" i="1" a="1"/>
  <c r="M1887" i="1"/>
  <c r="O1888" i="1" a="1"/>
  <c r="O1888" i="1" s="1"/>
  <c r="F1888" i="1" a="1"/>
  <c r="F1888" i="1"/>
  <c r="M1888" i="1" a="1"/>
  <c r="M1888" i="1"/>
  <c r="G1888" i="1" a="1"/>
  <c r="G1888" i="1"/>
  <c r="N1887" i="1" a="1"/>
  <c r="N1887" i="1" s="1"/>
  <c r="K1887" i="1" a="1"/>
  <c r="K1887" i="1"/>
  <c r="K1888" i="1" a="1"/>
  <c r="K1888" i="1"/>
  <c r="I1888" i="1" a="1"/>
  <c r="I1888" i="1"/>
  <c r="I1887" i="1" a="1"/>
  <c r="I1887" i="1"/>
  <c r="O1887" i="1" a="1"/>
  <c r="O1887" i="1" s="1"/>
  <c r="O1892" i="1" a="1"/>
  <c r="O1892" i="1" s="1"/>
  <c r="N1892" i="1" a="1"/>
  <c r="N1892" i="1"/>
  <c r="M1892" i="1" a="1"/>
  <c r="M1892" i="1" s="1"/>
  <c r="F1892" i="1" a="1"/>
  <c r="F1892" i="1" s="1"/>
  <c r="K1880" i="1" a="1"/>
  <c r="K1880" i="1"/>
  <c r="K1876" i="1" a="1"/>
  <c r="K1876" i="1"/>
  <c r="Q1884" i="1" a="1"/>
  <c r="Q1884" i="1"/>
  <c r="N1884" i="1" a="1"/>
  <c r="N1884" i="1" s="1"/>
  <c r="L1884" i="1" a="1"/>
  <c r="L1884" i="1" s="1"/>
  <c r="F1878" i="1" a="1"/>
  <c r="F1878" i="1"/>
  <c r="G1884" i="1" a="1"/>
  <c r="G1884" i="1"/>
  <c r="N1882" i="1" a="1"/>
  <c r="N1882" i="1"/>
  <c r="K1882" i="1" a="1"/>
  <c r="K1882" i="1" s="1"/>
  <c r="N1880" i="1" a="1"/>
  <c r="N1880" i="1" s="1"/>
  <c r="M1880" i="1" a="1"/>
  <c r="M1880" i="1"/>
  <c r="G1882" i="1" a="1"/>
  <c r="G1882" i="1" s="1"/>
  <c r="L1880" i="1" a="1"/>
  <c r="L1880" i="1" s="1"/>
  <c r="N1878" i="1" a="1"/>
  <c r="N1878" i="1"/>
  <c r="I1882" i="1" a="1"/>
  <c r="I1882" i="1"/>
  <c r="G1880" i="1" a="1"/>
  <c r="G1880" i="1" s="1"/>
  <c r="H1876" i="1" a="1"/>
  <c r="H1876" i="1" s="1"/>
  <c r="I1878" i="1" a="1"/>
  <c r="I1878" i="1" s="1"/>
  <c r="P1876" i="1" a="1"/>
  <c r="P1876" i="1"/>
  <c r="G1876" i="1" a="1"/>
  <c r="G1876" i="1"/>
  <c r="I1876" i="1" a="1"/>
  <c r="I1876" i="1"/>
  <c r="P1884" i="1" a="1"/>
  <c r="P1884" i="1" s="1"/>
  <c r="O1884" i="1" a="1"/>
  <c r="O1884" i="1"/>
  <c r="Q1878" i="1" a="1"/>
  <c r="Q1878" i="1" s="1"/>
  <c r="K1878" i="1" a="1"/>
  <c r="K1878" i="1" s="1"/>
  <c r="M1884" i="1" a="1"/>
  <c r="M1884" i="1" s="1"/>
  <c r="K1884" i="1" a="1"/>
  <c r="K1884" i="1"/>
  <c r="G1878" i="1" a="1"/>
  <c r="G1878" i="1" s="1"/>
  <c r="J1878" i="1" a="1"/>
  <c r="J1878" i="1" s="1"/>
  <c r="J1882" i="1" a="1"/>
  <c r="J1882" i="1"/>
  <c r="J1884" i="1" a="1"/>
  <c r="J1884" i="1"/>
  <c r="I1884" i="1" a="1"/>
  <c r="I1884" i="1"/>
  <c r="O1880" i="1" a="1"/>
  <c r="O1880" i="1"/>
  <c r="H1884" i="1" a="1"/>
  <c r="H1884" i="1"/>
  <c r="Q1880" i="1" a="1"/>
  <c r="Q1880" i="1" s="1"/>
  <c r="F1884" i="1" a="1"/>
  <c r="F1884" i="1" s="1"/>
  <c r="Q1882" i="1" a="1"/>
  <c r="Q1882" i="1"/>
  <c r="P1882" i="1" a="1"/>
  <c r="P1882" i="1" s="1"/>
  <c r="O1882" i="1" a="1"/>
  <c r="O1882" i="1"/>
  <c r="P1880" i="1" a="1"/>
  <c r="P1880" i="1" s="1"/>
  <c r="H1882" i="1" a="1"/>
  <c r="H1882" i="1" s="1"/>
  <c r="O1878" i="1" a="1"/>
  <c r="O1878" i="1" s="1"/>
  <c r="H1880" i="1" a="1"/>
  <c r="H1880" i="1"/>
  <c r="L1876" i="1" a="1"/>
  <c r="L1876" i="1"/>
  <c r="J1876" i="1" a="1"/>
  <c r="J1876" i="1"/>
  <c r="F1876" i="1" a="1"/>
  <c r="F1876" i="1"/>
  <c r="M1882" i="1" a="1"/>
  <c r="M1882" i="1" s="1"/>
  <c r="L1882" i="1" a="1"/>
  <c r="L1882" i="1" s="1"/>
  <c r="I1880" i="1" a="1"/>
  <c r="I1880" i="1" s="1"/>
  <c r="O1876" i="1" a="1"/>
  <c r="O1876" i="1"/>
  <c r="M1876" i="1" a="1"/>
  <c r="M1876" i="1"/>
  <c r="F1880" i="1" a="1"/>
  <c r="F1880" i="1" s="1"/>
  <c r="H1878" i="1" a="1"/>
  <c r="H1878" i="1" s="1"/>
  <c r="J1880" i="1" a="1"/>
  <c r="J1880" i="1" s="1"/>
  <c r="L1878" i="1" a="1"/>
  <c r="L1878" i="1" s="1"/>
  <c r="M1878" i="1" a="1"/>
  <c r="M1878" i="1"/>
  <c r="P1878" i="1" a="1"/>
  <c r="P1878" i="1" s="1"/>
  <c r="Q1876" i="1" a="1"/>
  <c r="Q1876" i="1" s="1"/>
  <c r="F1882" i="1" a="1"/>
  <c r="F1882" i="1"/>
  <c r="N1876" i="1" a="1"/>
  <c r="N1876" i="1" s="1"/>
  <c r="L1872" i="1" a="1"/>
  <c r="L1872" i="1" s="1"/>
  <c r="I1871" i="1" a="1"/>
  <c r="I1871" i="1"/>
  <c r="H1871" i="1" a="1"/>
  <c r="H1871" i="1" s="1"/>
  <c r="O1870" i="1" a="1"/>
  <c r="O1870" i="1" s="1"/>
  <c r="M1870" i="1" a="1"/>
  <c r="M1870" i="1"/>
  <c r="G1870" i="1" a="1"/>
  <c r="G1870" i="1" s="1"/>
  <c r="O1874" i="1" a="1"/>
  <c r="O1874" i="1"/>
  <c r="M1874" i="1" a="1"/>
  <c r="M1874" i="1"/>
  <c r="K1872" i="1" a="1"/>
  <c r="K1872" i="1"/>
  <c r="L1874" i="1" a="1"/>
  <c r="L1874" i="1" s="1"/>
  <c r="K1874" i="1" a="1"/>
  <c r="K1874" i="1" s="1"/>
  <c r="J1874" i="1" a="1"/>
  <c r="J1874" i="1"/>
  <c r="I1874" i="1" a="1"/>
  <c r="I1874" i="1"/>
  <c r="F1871" i="1" a="1"/>
  <c r="F1871" i="1" s="1"/>
  <c r="P1868" i="1" a="1"/>
  <c r="P1868" i="1" s="1"/>
  <c r="N1868" i="1" a="1"/>
  <c r="N1868" i="1"/>
  <c r="H1874" i="1" a="1"/>
  <c r="H1874" i="1"/>
  <c r="G1872" i="1" a="1"/>
  <c r="G1872" i="1" s="1"/>
  <c r="P1870" i="1" a="1"/>
  <c r="P1870" i="1" s="1"/>
  <c r="P1872" i="1" a="1"/>
  <c r="P1872" i="1" s="1"/>
  <c r="M1868" i="1" a="1"/>
  <c r="M1868" i="1"/>
  <c r="F1872" i="1" a="1"/>
  <c r="F1872" i="1" s="1"/>
  <c r="F1870" i="1" a="1"/>
  <c r="F1870" i="1" s="1"/>
  <c r="Q1871" i="1" a="1"/>
  <c r="Q1871" i="1"/>
  <c r="O1871" i="1" a="1"/>
  <c r="O1871" i="1"/>
  <c r="K1870" i="1" a="1"/>
  <c r="K1870" i="1" s="1"/>
  <c r="F1868" i="1" a="1"/>
  <c r="F1868" i="1" s="1"/>
  <c r="H1870" i="1" a="1"/>
  <c r="H1870" i="1"/>
  <c r="I1868" i="1" a="1"/>
  <c r="I1868" i="1"/>
  <c r="G1868" i="1" a="1"/>
  <c r="G1868" i="1" s="1"/>
  <c r="P1871" i="1" a="1"/>
  <c r="P1871" i="1" s="1"/>
  <c r="P1874" i="1" a="1"/>
  <c r="P1874" i="1" s="1"/>
  <c r="G1874" i="1" a="1"/>
  <c r="G1874" i="1" s="1"/>
  <c r="G1871" i="1" a="1"/>
  <c r="G1871" i="1" s="1"/>
  <c r="N1874" i="1" a="1"/>
  <c r="N1874" i="1" s="1"/>
  <c r="Q1872" i="1" a="1"/>
  <c r="Q1872" i="1" s="1"/>
  <c r="N1872" i="1" a="1"/>
  <c r="N1872" i="1"/>
  <c r="L1871" i="1" a="1"/>
  <c r="L1871" i="1"/>
  <c r="M1872" i="1" a="1"/>
  <c r="M1872" i="1" s="1"/>
  <c r="J1871" i="1" a="1"/>
  <c r="J1871" i="1" s="1"/>
  <c r="J1872" i="1" a="1"/>
  <c r="J1872" i="1"/>
  <c r="H1872" i="1" a="1"/>
  <c r="H1872" i="1"/>
  <c r="O1868" i="1" a="1"/>
  <c r="O1868" i="1" s="1"/>
  <c r="M1871" i="1" a="1"/>
  <c r="M1871" i="1"/>
  <c r="Q1868" i="1" a="1"/>
  <c r="Q1868" i="1" s="1"/>
  <c r="J1868" i="1" a="1"/>
  <c r="J1868" i="1" s="1"/>
  <c r="L1870" i="1" a="1"/>
  <c r="L1870" i="1"/>
  <c r="H1868" i="1" a="1"/>
  <c r="H1868" i="1" s="1"/>
  <c r="N1870" i="1" a="1"/>
  <c r="N1870" i="1" s="1"/>
  <c r="N1871" i="1" a="1"/>
  <c r="N1871" i="1"/>
  <c r="J1870" i="1" a="1"/>
  <c r="J1870" i="1" s="1"/>
  <c r="Q1870" i="1" a="1"/>
  <c r="Q1870" i="1"/>
  <c r="I1870" i="1" a="1"/>
  <c r="I1870" i="1" s="1"/>
  <c r="L1868" i="1" a="1"/>
  <c r="L1868" i="1"/>
  <c r="I1872" i="1" a="1"/>
  <c r="I1872" i="1" s="1"/>
  <c r="K1868" i="1" a="1"/>
  <c r="K1868" i="1" s="1"/>
  <c r="Q1874" i="1" a="1"/>
  <c r="Q1874" i="1"/>
  <c r="F1874" i="1" a="1"/>
  <c r="F1874" i="1"/>
  <c r="O1872" i="1" a="1"/>
  <c r="O1872" i="1"/>
  <c r="K1871" i="1" a="1"/>
  <c r="K1871" i="1"/>
  <c r="N1865" i="1" a="1"/>
  <c r="N1865" i="1"/>
  <c r="F1865" i="1" a="1"/>
  <c r="F1865" i="1" s="1"/>
  <c r="N1864" i="1" a="1"/>
  <c r="N1864" i="1"/>
  <c r="I1865" i="1" a="1"/>
  <c r="I1865" i="1" s="1"/>
  <c r="P1864" i="1" a="1"/>
  <c r="P1864" i="1" s="1"/>
  <c r="F1867" i="1" a="1"/>
  <c r="F1867" i="1" s="1"/>
  <c r="Q1865" i="1" a="1"/>
  <c r="Q1865" i="1" s="1"/>
  <c r="P1865" i="1" a="1"/>
  <c r="P1865" i="1" s="1"/>
  <c r="Q1861" i="1" a="1"/>
  <c r="Q1861" i="1" s="1"/>
  <c r="G1861" i="1" a="1"/>
  <c r="G1861" i="1"/>
  <c r="M1864" i="1" a="1"/>
  <c r="M1864" i="1"/>
  <c r="M1865" i="1" a="1"/>
  <c r="M1865" i="1" s="1"/>
  <c r="H1865" i="1" a="1"/>
  <c r="H1865" i="1"/>
  <c r="J1861" i="1" a="1"/>
  <c r="J1861" i="1"/>
  <c r="I1864" i="1" a="1"/>
  <c r="I1864" i="1"/>
  <c r="G1864" i="1" a="1"/>
  <c r="G1864" i="1" s="1"/>
  <c r="O1861" i="1" a="1"/>
  <c r="O1861" i="1" s="1"/>
  <c r="L1861" i="1" a="1"/>
  <c r="L1861" i="1" s="1"/>
  <c r="H1867" i="1" a="1"/>
  <c r="H1867" i="1"/>
  <c r="Q1867" i="1" a="1"/>
  <c r="Q1867" i="1" s="1"/>
  <c r="K1867" i="1" a="1"/>
  <c r="K1867" i="1" s="1"/>
  <c r="J1865" i="1" a="1"/>
  <c r="J1865" i="1" s="1"/>
  <c r="K1864" i="1" a="1"/>
  <c r="K1864" i="1"/>
  <c r="H1864" i="1" a="1"/>
  <c r="H1864" i="1" s="1"/>
  <c r="P1861" i="1" a="1"/>
  <c r="P1861" i="1" s="1"/>
  <c r="M1861" i="1" a="1"/>
  <c r="M1861" i="1"/>
  <c r="F1861" i="1" a="1"/>
  <c r="F1861" i="1"/>
  <c r="O1867" i="1" a="1"/>
  <c r="O1867" i="1"/>
  <c r="J1867" i="1" a="1"/>
  <c r="J1867" i="1"/>
  <c r="O1865" i="1" a="1"/>
  <c r="O1865" i="1" s="1"/>
  <c r="L1865" i="1" a="1"/>
  <c r="L1865" i="1"/>
  <c r="K1865" i="1" a="1"/>
  <c r="K1865" i="1" s="1"/>
  <c r="N1861" i="1" a="1"/>
  <c r="N1861" i="1"/>
  <c r="O1864" i="1" a="1"/>
  <c r="O1864" i="1"/>
  <c r="I1861" i="1" a="1"/>
  <c r="I1861" i="1"/>
  <c r="F1864" i="1" a="1"/>
  <c r="F1864" i="1" s="1"/>
  <c r="H1861" i="1" a="1"/>
  <c r="H1861" i="1" s="1"/>
  <c r="L1867" i="1" a="1"/>
  <c r="L1867" i="1" s="1"/>
  <c r="J1864" i="1" a="1"/>
  <c r="J1864" i="1"/>
  <c r="P1867" i="1" a="1"/>
  <c r="P1867" i="1"/>
  <c r="N1867" i="1" a="1"/>
  <c r="N1867" i="1"/>
  <c r="Q1864" i="1" a="1"/>
  <c r="Q1864" i="1"/>
  <c r="M1867" i="1" a="1"/>
  <c r="M1867" i="1" s="1"/>
  <c r="I1867" i="1" a="1"/>
  <c r="I1867" i="1" s="1"/>
  <c r="K1861" i="1" a="1"/>
  <c r="K1861" i="1"/>
  <c r="G1867" i="1" a="1"/>
  <c r="G1867" i="1" s="1"/>
  <c r="L1864" i="1" a="1"/>
  <c r="L1864" i="1"/>
  <c r="G1865" i="1" a="1"/>
  <c r="G1865" i="1"/>
  <c r="N1859" i="1" a="1"/>
  <c r="N1859" i="1" s="1"/>
  <c r="K1853" i="1" a="1"/>
  <c r="K1853" i="1"/>
  <c r="L1859" i="1" a="1"/>
  <c r="L1859" i="1"/>
  <c r="K1859" i="1" a="1"/>
  <c r="K1859" i="1"/>
  <c r="J1859" i="1" a="1"/>
  <c r="J1859" i="1" s="1"/>
  <c r="I1859" i="1" a="1"/>
  <c r="I1859" i="1" s="1"/>
  <c r="N1853" i="1" a="1"/>
  <c r="N1853" i="1"/>
  <c r="P1853" i="1" a="1"/>
  <c r="P1853" i="1" s="1"/>
  <c r="H1859" i="1" a="1"/>
  <c r="H1859" i="1" s="1"/>
  <c r="O1857" i="1" a="1"/>
  <c r="O1857" i="1" s="1"/>
  <c r="Q1855" i="1" a="1"/>
  <c r="Q1855" i="1" s="1"/>
  <c r="G1859" i="1" a="1"/>
  <c r="G1859" i="1"/>
  <c r="F1859" i="1" a="1"/>
  <c r="F1859" i="1" s="1"/>
  <c r="N1857" i="1" a="1"/>
  <c r="N1857" i="1"/>
  <c r="M1857" i="1" a="1"/>
  <c r="M1857" i="1" s="1"/>
  <c r="Q1857" i="1" a="1"/>
  <c r="Q1857" i="1"/>
  <c r="H1855" i="1" a="1"/>
  <c r="H1855" i="1"/>
  <c r="J1857" i="1" a="1"/>
  <c r="J1857" i="1" s="1"/>
  <c r="G1857" i="1" a="1"/>
  <c r="G1857" i="1" s="1"/>
  <c r="M1855" i="1" a="1"/>
  <c r="M1855" i="1"/>
  <c r="F1857" i="1" a="1"/>
  <c r="F1857" i="1"/>
  <c r="O1853" i="1" a="1"/>
  <c r="O1853" i="1" s="1"/>
  <c r="M1853" i="1" a="1"/>
  <c r="M1853" i="1"/>
  <c r="P1857" i="1" a="1"/>
  <c r="P1857" i="1" s="1"/>
  <c r="L1857" i="1" a="1"/>
  <c r="L1857" i="1" s="1"/>
  <c r="N1855" i="1" a="1"/>
  <c r="N1855" i="1" s="1"/>
  <c r="L1853" i="1" a="1"/>
  <c r="L1853" i="1" s="1"/>
  <c r="F1855" i="1" a="1"/>
  <c r="F1855" i="1" s="1"/>
  <c r="K1857" i="1" a="1"/>
  <c r="K1857" i="1" s="1"/>
  <c r="P1855" i="1" a="1"/>
  <c r="P1855" i="1" s="1"/>
  <c r="G1855" i="1" a="1"/>
  <c r="G1855" i="1" s="1"/>
  <c r="O1855" i="1" a="1"/>
  <c r="O1855" i="1" s="1"/>
  <c r="I1855" i="1" a="1"/>
  <c r="I1855" i="1"/>
  <c r="Q1853" i="1" a="1"/>
  <c r="Q1853" i="1" s="1"/>
  <c r="Q1859" i="1" a="1"/>
  <c r="Q1859" i="1" s="1"/>
  <c r="L1855" i="1" a="1"/>
  <c r="L1855" i="1"/>
  <c r="P1859" i="1" a="1"/>
  <c r="P1859" i="1" s="1"/>
  <c r="O1859" i="1" a="1"/>
  <c r="O1859" i="1" s="1"/>
  <c r="M1859" i="1" a="1"/>
  <c r="M1859" i="1"/>
  <c r="I1857" i="1" a="1"/>
  <c r="I1857" i="1"/>
  <c r="K1855" i="1" a="1"/>
  <c r="K1855" i="1"/>
  <c r="H1857" i="1" a="1"/>
  <c r="H1857" i="1" s="1"/>
  <c r="J1855" i="1" a="1"/>
  <c r="J1855" i="1"/>
  <c r="P1054" i="1" a="1"/>
  <c r="P1054" i="1" s="1"/>
  <c r="F1054" i="1" a="1"/>
  <c r="F1054" i="1" s="1"/>
  <c r="I1054" i="1" a="1"/>
  <c r="I1054" i="1"/>
  <c r="G1054" i="1" a="1"/>
  <c r="G1054" i="1" s="1"/>
  <c r="O1054" i="1" a="1"/>
  <c r="O1054" i="1" s="1"/>
  <c r="L1039" i="1" a="1"/>
  <c r="L1039" i="1" s="1"/>
  <c r="F1041" i="1" a="1"/>
  <c r="F1041" i="1" s="1"/>
  <c r="I1051" i="1" a="1"/>
  <c r="I1051" i="1"/>
  <c r="P1053" i="1" a="1"/>
  <c r="P1053" i="1" s="1"/>
  <c r="K1041" i="1" a="1"/>
  <c r="K1041" i="1"/>
  <c r="L1041" i="1" a="1"/>
  <c r="L1041" i="1" s="1"/>
  <c r="N1051" i="1" a="1"/>
  <c r="N1051" i="1" s="1"/>
  <c r="N1041" i="1" a="1"/>
  <c r="N1041" i="1" s="1"/>
  <c r="J1039" i="1" a="1"/>
  <c r="J1039" i="1" s="1"/>
  <c r="M1041" i="1" a="1"/>
  <c r="M1041" i="1" s="1"/>
  <c r="P1039" i="1" a="1"/>
  <c r="P1039" i="1" s="1"/>
  <c r="H1041" i="1" a="1"/>
  <c r="H1041" i="1"/>
  <c r="F1039" i="1" a="1"/>
  <c r="F1039" i="1"/>
  <c r="P1041" i="1" a="1"/>
  <c r="P1041" i="1" s="1"/>
  <c r="G1039" i="1" a="1"/>
  <c r="G1039" i="1"/>
  <c r="G1041" i="1" a="1"/>
  <c r="G1041" i="1" s="1"/>
  <c r="Q1041" i="1" a="1"/>
  <c r="Q1041" i="1" s="1"/>
  <c r="I1041" i="1" a="1"/>
  <c r="I1041" i="1" s="1"/>
  <c r="O1039" i="1" a="1"/>
  <c r="O1039" i="1" s="1"/>
  <c r="I1039" i="1" a="1"/>
  <c r="I1039" i="1" s="1"/>
  <c r="N1039" i="1" a="1"/>
  <c r="N1039" i="1" s="1"/>
  <c r="O1041" i="1" a="1"/>
  <c r="O1041" i="1"/>
  <c r="J1041" i="1" a="1"/>
  <c r="J1041" i="1" s="1"/>
  <c r="Q1039" i="1" a="1"/>
  <c r="Q1039" i="1" s="1"/>
  <c r="M1039" i="1" a="1"/>
  <c r="M1039" i="1" s="1"/>
  <c r="H1051" i="1" a="1"/>
  <c r="H1051" i="1"/>
  <c r="K1039" i="1" a="1"/>
  <c r="K1039" i="1" s="1"/>
  <c r="H1039" i="1" a="1"/>
  <c r="H1039" i="1" s="1"/>
  <c r="P1051" i="1" a="1"/>
  <c r="P1051" i="1" s="1"/>
  <c r="L1029" i="1" a="1"/>
  <c r="L1029" i="1" s="1"/>
  <c r="Q1032" i="1" a="1"/>
  <c r="Q1032" i="1" s="1"/>
  <c r="L1027" i="1" a="1"/>
  <c r="L1027" i="1" s="1"/>
  <c r="P1032" i="1" a="1"/>
  <c r="P1032" i="1"/>
  <c r="F1027" i="1" a="1"/>
  <c r="F1027" i="1" s="1"/>
  <c r="O1029" i="1" a="1"/>
  <c r="O1029" i="1"/>
  <c r="M1029" i="1" a="1"/>
  <c r="M1029" i="1"/>
  <c r="G1027" i="1" a="1"/>
  <c r="G1027" i="1"/>
  <c r="L1024" i="1" a="1"/>
  <c r="L1024" i="1"/>
  <c r="O1027" i="1" a="1"/>
  <c r="O1027" i="1" s="1"/>
  <c r="M1024" i="1" a="1"/>
  <c r="M1024" i="1" s="1"/>
  <c r="I1027" i="1" a="1"/>
  <c r="I1027" i="1"/>
  <c r="G1029" i="1" a="1"/>
  <c r="G1029" i="1" s="1"/>
  <c r="F1029" i="1" a="1"/>
  <c r="F1029" i="1" s="1"/>
  <c r="O1032" i="1" a="1"/>
  <c r="O1032" i="1" s="1"/>
  <c r="N1032" i="1" a="1"/>
  <c r="N1032" i="1"/>
  <c r="M1032" i="1" a="1"/>
  <c r="M1032" i="1"/>
  <c r="Q1029" i="1" a="1"/>
  <c r="Q1029" i="1" s="1"/>
  <c r="N1029" i="1" a="1"/>
  <c r="N1029" i="1" s="1"/>
  <c r="H1027" i="1" a="1"/>
  <c r="H1027" i="1"/>
  <c r="I1029" i="1" a="1"/>
  <c r="I1029" i="1" s="1"/>
  <c r="H1029" i="1" a="1"/>
  <c r="H1029" i="1"/>
  <c r="N1027" i="1" a="1"/>
  <c r="N1027" i="1"/>
  <c r="Q1024" i="1" a="1"/>
  <c r="Q1024" i="1" s="1"/>
  <c r="O1024" i="1" a="1"/>
  <c r="O1024" i="1" s="1"/>
  <c r="J1024" i="1" a="1"/>
  <c r="J1024" i="1"/>
  <c r="Q1027" i="1" a="1"/>
  <c r="Q1027" i="1" s="1"/>
  <c r="P1024" i="1" a="1"/>
  <c r="P1024" i="1" s="1"/>
  <c r="H1024" i="1" a="1"/>
  <c r="H1024" i="1" s="1"/>
  <c r="F1024" i="1" a="1"/>
  <c r="F1024" i="1" s="1"/>
  <c r="M1027" i="1" a="1"/>
  <c r="M1027" i="1" s="1"/>
  <c r="F1032" i="1" a="1"/>
  <c r="F1032" i="1" s="1"/>
  <c r="J1032" i="1" a="1"/>
  <c r="J1032" i="1" s="1"/>
  <c r="I1032" i="1" a="1"/>
  <c r="I1032" i="1" s="1"/>
  <c r="K1027" i="1" a="1"/>
  <c r="K1027" i="1"/>
  <c r="N1024" i="1" a="1"/>
  <c r="N1024" i="1" s="1"/>
  <c r="I1024" i="1" a="1"/>
  <c r="I1024" i="1" s="1"/>
  <c r="J1027" i="1" a="1"/>
  <c r="J1027" i="1"/>
  <c r="H1032" i="1" a="1"/>
  <c r="H1032" i="1" s="1"/>
  <c r="J1029" i="1" a="1"/>
  <c r="J1029" i="1"/>
  <c r="P1029" i="1" a="1"/>
  <c r="P1029" i="1" s="1"/>
  <c r="G1032" i="1" a="1"/>
  <c r="G1032" i="1" s="1"/>
  <c r="G1024" i="1" a="1"/>
  <c r="G1024" i="1"/>
  <c r="L1032" i="1" a="1"/>
  <c r="L1032" i="1" s="1"/>
  <c r="K1032" i="1" a="1"/>
  <c r="K1032" i="1" s="1"/>
  <c r="K1024" i="1" a="1"/>
  <c r="K1024" i="1"/>
  <c r="K1029" i="1" a="1"/>
  <c r="K1029" i="1" s="1"/>
  <c r="P1027" i="1" a="1"/>
  <c r="P1027" i="1"/>
  <c r="O1008" i="1" a="1"/>
  <c r="O1008" i="1"/>
  <c r="N999" i="1" a="1"/>
  <c r="N999" i="1"/>
  <c r="H999" i="1" a="1"/>
  <c r="H999" i="1"/>
  <c r="F1008" i="1" a="1"/>
  <c r="F1008" i="1"/>
  <c r="O999" i="1" a="1"/>
  <c r="O999" i="1"/>
  <c r="O1051" i="1" s="1" a="1"/>
  <c r="O1051" i="1" s="1"/>
  <c r="K999" i="1" a="1"/>
  <c r="K999" i="1"/>
  <c r="K1051" i="1" s="1" a="1"/>
  <c r="K1051" i="1" s="1"/>
  <c r="J999" i="1" a="1"/>
  <c r="J999" i="1"/>
  <c r="J1051" i="1" s="1" a="1"/>
  <c r="J1051" i="1" s="1"/>
  <c r="H1008" i="1" a="1"/>
  <c r="H1008" i="1"/>
  <c r="H1054" i="1" s="1" a="1"/>
  <c r="H1054" i="1" s="1"/>
  <c r="L1008" i="1" a="1"/>
  <c r="L1008" i="1" s="1"/>
  <c r="L1054" i="1" s="1" a="1"/>
  <c r="L1054" i="1" s="1"/>
  <c r="K1008" i="1" a="1"/>
  <c r="K1008" i="1"/>
  <c r="K1054" i="1" s="1" a="1"/>
  <c r="K1054" i="1" s="1"/>
  <c r="M1008" i="1" a="1"/>
  <c r="M1008" i="1"/>
  <c r="M1054" i="1" s="1" a="1"/>
  <c r="M1054" i="1" s="1"/>
  <c r="I999" i="1" a="1"/>
  <c r="I999" i="1" s="1"/>
  <c r="P999" i="1" a="1"/>
  <c r="P999" i="1" s="1"/>
  <c r="L999" i="1" a="1"/>
  <c r="L999" i="1" s="1"/>
  <c r="L1051" i="1" s="1" a="1"/>
  <c r="L1051" i="1" s="1"/>
  <c r="M999" i="1" a="1"/>
  <c r="M999" i="1" s="1"/>
  <c r="M1051" i="1" s="1" a="1"/>
  <c r="M1051" i="1" s="1"/>
  <c r="Q1008" i="1" a="1"/>
  <c r="Q1008" i="1"/>
  <c r="Q1054" i="1" s="1" a="1"/>
  <c r="Q1054" i="1" s="1"/>
  <c r="P1008" i="1" a="1"/>
  <c r="P1008" i="1" s="1"/>
  <c r="N1008" i="1" a="1"/>
  <c r="N1008" i="1"/>
  <c r="N1054" i="1" s="1" a="1"/>
  <c r="N1054" i="1" s="1"/>
  <c r="G1008" i="1" a="1"/>
  <c r="G1008" i="1" s="1"/>
  <c r="I1008" i="1" a="1"/>
  <c r="I1008" i="1"/>
  <c r="J1008" i="1" a="1"/>
  <c r="J1008" i="1" s="1"/>
  <c r="J1054" i="1" s="1" a="1"/>
  <c r="J1054" i="1" s="1"/>
  <c r="Q999" i="1" a="1"/>
  <c r="Q999" i="1"/>
  <c r="Q1051" i="1" s="1" a="1"/>
  <c r="Q1051" i="1" s="1"/>
  <c r="G985" i="1" a="1"/>
  <c r="G985" i="1"/>
  <c r="N979" i="1" a="1"/>
  <c r="N979" i="1"/>
  <c r="N1053" i="1" s="1" a="1"/>
  <c r="N1053" i="1" s="1"/>
  <c r="I991" i="1" a="1"/>
  <c r="I991" i="1"/>
  <c r="P991" i="1" a="1"/>
  <c r="P991" i="1" s="1"/>
  <c r="N991" i="1" a="1"/>
  <c r="N991" i="1" s="1"/>
  <c r="Q991" i="1" a="1"/>
  <c r="Q991" i="1" s="1"/>
  <c r="G999" i="1" a="1"/>
  <c r="G999" i="1"/>
  <c r="G1051" i="1" s="1" a="1"/>
  <c r="G1051" i="1" s="1"/>
  <c r="L991" i="1" a="1"/>
  <c r="L991" i="1"/>
  <c r="K985" i="1" a="1"/>
  <c r="K985" i="1" s="1"/>
  <c r="K991" i="1" a="1"/>
  <c r="K991" i="1" s="1"/>
  <c r="L985" i="1" a="1"/>
  <c r="L985" i="1"/>
  <c r="F999" i="1" a="1"/>
  <c r="F999" i="1" s="1"/>
  <c r="F1051" i="1" s="1" a="1"/>
  <c r="F1051" i="1" s="1"/>
  <c r="O998" i="1" a="1"/>
  <c r="O998" i="1"/>
  <c r="N998" i="1" a="1"/>
  <c r="N998" i="1"/>
  <c r="M991" i="1" a="1"/>
  <c r="M991" i="1" s="1"/>
  <c r="M998" i="1" a="1"/>
  <c r="M998" i="1"/>
  <c r="K998" i="1" a="1"/>
  <c r="K998" i="1" s="1"/>
  <c r="I998" i="1" a="1"/>
  <c r="I998" i="1"/>
  <c r="G998" i="1" a="1"/>
  <c r="G998" i="1" s="1"/>
  <c r="P985" i="1" a="1"/>
  <c r="P985" i="1"/>
  <c r="F991" i="1" a="1"/>
  <c r="F991" i="1" s="1"/>
  <c r="I985" i="1" a="1"/>
  <c r="I985" i="1" s="1"/>
  <c r="Q979" i="1" a="1"/>
  <c r="Q979" i="1"/>
  <c r="Q1053" i="1" s="1" a="1"/>
  <c r="Q1053" i="1" s="1"/>
  <c r="N985" i="1" a="1"/>
  <c r="N985" i="1" s="1"/>
  <c r="J991" i="1" a="1"/>
  <c r="J991" i="1" s="1"/>
  <c r="J998" i="1" a="1"/>
  <c r="J998" i="1" s="1"/>
  <c r="Q985" i="1" a="1"/>
  <c r="Q985" i="1" s="1"/>
  <c r="H985" i="1" a="1"/>
  <c r="H985" i="1" s="1"/>
  <c r="O985" i="1" a="1"/>
  <c r="O985" i="1"/>
  <c r="O979" i="1" a="1"/>
  <c r="O979" i="1" s="1"/>
  <c r="O1053" i="1" s="1" a="1"/>
  <c r="O1053" i="1" s="1"/>
  <c r="Q998" i="1" a="1"/>
  <c r="Q998" i="1"/>
  <c r="P998" i="1" a="1"/>
  <c r="P998" i="1" s="1"/>
  <c r="L998" i="1" a="1"/>
  <c r="L998" i="1" s="1"/>
  <c r="H998" i="1" a="1"/>
  <c r="H998" i="1" s="1"/>
  <c r="G991" i="1" a="1"/>
  <c r="G991" i="1" s="1"/>
  <c r="F998" i="1" a="1"/>
  <c r="F998" i="1"/>
  <c r="O991" i="1" a="1"/>
  <c r="O991" i="1"/>
  <c r="H991" i="1" a="1"/>
  <c r="H991" i="1"/>
  <c r="M985" i="1" a="1"/>
  <c r="M985" i="1"/>
  <c r="J985" i="1" a="1"/>
  <c r="J985" i="1"/>
  <c r="M979" i="1" a="1"/>
  <c r="M979" i="1" s="1"/>
  <c r="M1053" i="1" s="1" a="1"/>
  <c r="M1053" i="1" s="1"/>
  <c r="P979" i="1" a="1"/>
  <c r="P979" i="1"/>
  <c r="F985" i="1" a="1"/>
  <c r="F985" i="1" s="1"/>
  <c r="L975" i="1" a="1"/>
  <c r="L975" i="1"/>
  <c r="K976" i="1" a="1"/>
  <c r="K976" i="1" s="1"/>
  <c r="N976" i="1" a="1"/>
  <c r="N976" i="1" s="1"/>
  <c r="N978" i="1" a="1"/>
  <c r="N978" i="1" s="1"/>
  <c r="J978" i="1" a="1"/>
  <c r="J978" i="1"/>
  <c r="O976" i="1" a="1"/>
  <c r="O976" i="1"/>
  <c r="F976" i="1" a="1"/>
  <c r="F976" i="1" s="1"/>
  <c r="M978" i="1" a="1"/>
  <c r="M978" i="1" s="1"/>
  <c r="G978" i="1" a="1"/>
  <c r="G978" i="1"/>
  <c r="H976" i="1" a="1"/>
  <c r="H976" i="1"/>
  <c r="F975" i="1" a="1"/>
  <c r="F975" i="1" s="1"/>
  <c r="K978" i="1" a="1"/>
  <c r="K978" i="1" s="1"/>
  <c r="I978" i="1" a="1"/>
  <c r="I978" i="1" s="1"/>
  <c r="G975" i="1" a="1"/>
  <c r="G975" i="1" s="1"/>
  <c r="J975" i="1" a="1"/>
  <c r="J975" i="1" s="1"/>
  <c r="L979" i="1" a="1"/>
  <c r="L979" i="1" s="1"/>
  <c r="L1053" i="1" s="1" a="1"/>
  <c r="L1053" i="1" s="1"/>
  <c r="G976" i="1" a="1"/>
  <c r="G976" i="1"/>
  <c r="P975" i="1" a="1"/>
  <c r="P975" i="1" s="1"/>
  <c r="K979" i="1" a="1"/>
  <c r="K979" i="1"/>
  <c r="K1053" i="1" s="1" a="1"/>
  <c r="K1053" i="1" s="1"/>
  <c r="M976" i="1" a="1"/>
  <c r="M976" i="1" s="1"/>
  <c r="J979" i="1" a="1"/>
  <c r="J979" i="1" s="1"/>
  <c r="J1053" i="1" s="1" a="1"/>
  <c r="J1053" i="1" s="1"/>
  <c r="I979" i="1" a="1"/>
  <c r="I979" i="1"/>
  <c r="I1053" i="1" s="1" a="1"/>
  <c r="I1053" i="1" s="1"/>
  <c r="Q975" i="1" a="1"/>
  <c r="Q975" i="1"/>
  <c r="P976" i="1" a="1"/>
  <c r="P976" i="1" s="1"/>
  <c r="F979" i="1" a="1"/>
  <c r="F979" i="1" s="1"/>
  <c r="F1053" i="1" s="1" a="1"/>
  <c r="F1053" i="1" s="1"/>
  <c r="L978" i="1" a="1"/>
  <c r="L978" i="1"/>
  <c r="F978" i="1" a="1"/>
  <c r="F978" i="1"/>
  <c r="P978" i="1" a="1"/>
  <c r="P978" i="1"/>
  <c r="O978" i="1" a="1"/>
  <c r="O978" i="1" s="1"/>
  <c r="L976" i="1" a="1"/>
  <c r="L976" i="1"/>
  <c r="N975" i="1" a="1"/>
  <c r="N975" i="1" s="1"/>
  <c r="H975" i="1" a="1"/>
  <c r="H975" i="1" s="1"/>
  <c r="I976" i="1" a="1"/>
  <c r="I976" i="1"/>
  <c r="I975" i="1" a="1"/>
  <c r="I975" i="1" s="1"/>
  <c r="J976" i="1" a="1"/>
  <c r="J976" i="1"/>
  <c r="O975" i="1" a="1"/>
  <c r="O975" i="1" s="1"/>
  <c r="H979" i="1" a="1"/>
  <c r="H979" i="1" s="1"/>
  <c r="H1053" i="1" s="1" a="1"/>
  <c r="H1053" i="1" s="1"/>
  <c r="G979" i="1" a="1"/>
  <c r="G979" i="1"/>
  <c r="G1053" i="1" s="1" a="1"/>
  <c r="G1053" i="1" s="1"/>
  <c r="K975" i="1" a="1"/>
  <c r="K975" i="1" s="1"/>
  <c r="Q978" i="1" a="1"/>
  <c r="Q978" i="1"/>
  <c r="H978" i="1" a="1"/>
  <c r="H978" i="1"/>
  <c r="Q976" i="1" a="1"/>
  <c r="Q976" i="1"/>
  <c r="M975" i="1" a="1"/>
  <c r="M975" i="1" s="1"/>
  <c r="F928" i="1" a="1"/>
  <c r="F928" i="1"/>
  <c r="Q916" i="1" a="1"/>
  <c r="Q916" i="1" s="1"/>
  <c r="L928" i="1" a="1"/>
  <c r="L928" i="1" s="1"/>
  <c r="N928" i="1" a="1"/>
  <c r="N928" i="1" s="1"/>
  <c r="O916" i="1" a="1"/>
  <c r="O916" i="1"/>
  <c r="P928" i="1" a="1"/>
  <c r="P928" i="1" s="1"/>
  <c r="G928" i="1" a="1"/>
  <c r="G928" i="1" s="1"/>
  <c r="K928" i="1" a="1"/>
  <c r="K928" i="1"/>
  <c r="P916" i="1" a="1"/>
  <c r="P916" i="1"/>
  <c r="M928" i="1" a="1"/>
  <c r="M928" i="1"/>
  <c r="I928" i="1" a="1"/>
  <c r="I928" i="1"/>
  <c r="N916" i="1" a="1"/>
  <c r="N916" i="1" s="1"/>
  <c r="O928" i="1" a="1"/>
  <c r="O928" i="1"/>
  <c r="H928" i="1" a="1"/>
  <c r="H928" i="1" s="1"/>
  <c r="Q928" i="1" a="1"/>
  <c r="Q928" i="1" s="1"/>
  <c r="J928" i="1" a="1"/>
  <c r="J928" i="1"/>
  <c r="L916" i="1" a="1"/>
  <c r="L916" i="1" s="1"/>
  <c r="H916" i="1" a="1"/>
  <c r="H916" i="1" s="1"/>
  <c r="F914" i="1" a="1"/>
  <c r="F914" i="1" s="1"/>
  <c r="J896" i="1" a="1"/>
  <c r="J896" i="1" s="1"/>
  <c r="F916" i="1" a="1"/>
  <c r="F916" i="1"/>
  <c r="L914" i="1" a="1"/>
  <c r="L914" i="1" s="1"/>
  <c r="K914" i="1" a="1"/>
  <c r="K914" i="1" s="1"/>
  <c r="H914" i="1" a="1"/>
  <c r="H914" i="1"/>
  <c r="G916" i="1" a="1"/>
  <c r="G916" i="1"/>
  <c r="I914" i="1" a="1"/>
  <c r="I914" i="1"/>
  <c r="M914" i="1" a="1"/>
  <c r="M914" i="1"/>
  <c r="K916" i="1" a="1"/>
  <c r="K916" i="1"/>
  <c r="J916" i="1" a="1"/>
  <c r="J916" i="1" s="1"/>
  <c r="P914" i="1" a="1"/>
  <c r="P914" i="1"/>
  <c r="M896" i="1" a="1"/>
  <c r="M896" i="1" s="1"/>
  <c r="O914" i="1" a="1"/>
  <c r="O914" i="1"/>
  <c r="G896" i="1" a="1"/>
  <c r="G896" i="1" s="1"/>
  <c r="J914" i="1" a="1"/>
  <c r="J914" i="1"/>
  <c r="N914" i="1" a="1"/>
  <c r="N914" i="1" s="1"/>
  <c r="I916" i="1" a="1"/>
  <c r="I916" i="1" s="1"/>
  <c r="P896" i="1" a="1"/>
  <c r="P896" i="1"/>
  <c r="L896" i="1" a="1"/>
  <c r="L896" i="1"/>
  <c r="G914" i="1" a="1"/>
  <c r="G914" i="1"/>
  <c r="Q914" i="1" a="1"/>
  <c r="Q914" i="1"/>
  <c r="K896" i="1" a="1"/>
  <c r="K896" i="1" s="1"/>
  <c r="H896" i="1" a="1"/>
  <c r="H896" i="1"/>
  <c r="Q896" i="1" a="1"/>
  <c r="Q896" i="1" s="1"/>
  <c r="F896" i="1" a="1"/>
  <c r="F896" i="1"/>
  <c r="O896" i="1" a="1"/>
  <c r="O896" i="1" s="1"/>
  <c r="N896" i="1" a="1"/>
  <c r="N896" i="1"/>
  <c r="I896" i="1" a="1"/>
  <c r="I896" i="1"/>
  <c r="M916" i="1" a="1"/>
  <c r="M916" i="1"/>
  <c r="O885" i="1" a="1"/>
  <c r="O885" i="1" s="1"/>
  <c r="M884" i="1" a="1"/>
  <c r="M884" i="1"/>
  <c r="N885" i="1" a="1"/>
  <c r="N885" i="1" s="1"/>
  <c r="M885" i="1" a="1"/>
  <c r="M885" i="1" s="1"/>
  <c r="K885" i="1" a="1"/>
  <c r="K885" i="1"/>
  <c r="I884" i="1" a="1"/>
  <c r="I884" i="1" s="1"/>
  <c r="H885" i="1" a="1"/>
  <c r="H885" i="1"/>
  <c r="H884" i="1" a="1"/>
  <c r="H884" i="1"/>
  <c r="J885" i="1" a="1"/>
  <c r="J885" i="1"/>
  <c r="K884" i="1" a="1"/>
  <c r="K884" i="1"/>
  <c r="L884" i="1" a="1"/>
  <c r="L884" i="1" s="1"/>
  <c r="O884" i="1" a="1"/>
  <c r="O884" i="1" s="1"/>
  <c r="G884" i="1" a="1"/>
  <c r="G884" i="1"/>
  <c r="P885" i="1" a="1"/>
  <c r="P885" i="1" s="1"/>
  <c r="L885" i="1" a="1"/>
  <c r="L885" i="1"/>
  <c r="F885" i="1" a="1"/>
  <c r="F885" i="1" s="1"/>
  <c r="N884" i="1" a="1"/>
  <c r="N884" i="1" s="1"/>
  <c r="J884" i="1" a="1"/>
  <c r="J884" i="1"/>
  <c r="P884" i="1" a="1"/>
  <c r="P884" i="1"/>
  <c r="G885" i="1" a="1"/>
  <c r="G885" i="1" s="1"/>
  <c r="F884" i="1" a="1"/>
  <c r="F884" i="1"/>
  <c r="Q884" i="1" a="1"/>
  <c r="Q884" i="1" s="1"/>
  <c r="I885" i="1" a="1"/>
  <c r="I885" i="1"/>
  <c r="Q885" i="1" a="1"/>
  <c r="Q885" i="1"/>
  <c r="L816" i="1" a="1"/>
  <c r="L816" i="1" s="1"/>
  <c r="P816" i="1" a="1"/>
  <c r="P816" i="1"/>
  <c r="J816" i="1" a="1"/>
  <c r="J816" i="1" s="1"/>
  <c r="F802" i="1" a="1"/>
  <c r="F802" i="1"/>
  <c r="P806" i="1" a="1"/>
  <c r="P806" i="1"/>
  <c r="P804" i="1" a="1"/>
  <c r="P804" i="1" s="1"/>
  <c r="H802" i="1" a="1"/>
  <c r="H802" i="1"/>
  <c r="Q806" i="1" a="1"/>
  <c r="Q806" i="1"/>
  <c r="L806" i="1" a="1"/>
  <c r="L806" i="1" s="1"/>
  <c r="K806" i="1" a="1"/>
  <c r="K806" i="1"/>
  <c r="O802" i="1" a="1"/>
  <c r="O802" i="1"/>
  <c r="O804" i="1" a="1"/>
  <c r="O804" i="1" s="1"/>
  <c r="H806" i="1" a="1"/>
  <c r="H806" i="1"/>
  <c r="M804" i="1" a="1"/>
  <c r="M804" i="1"/>
  <c r="L804" i="1" a="1"/>
  <c r="L804" i="1"/>
  <c r="J804" i="1" a="1"/>
  <c r="J804" i="1" s="1"/>
  <c r="F804" i="1" a="1"/>
  <c r="F804" i="1" s="1"/>
  <c r="L802" i="1" a="1"/>
  <c r="L802" i="1" s="1"/>
  <c r="G802" i="1" a="1"/>
  <c r="G802" i="1" s="1"/>
  <c r="J802" i="1" a="1"/>
  <c r="J802" i="1" s="1"/>
  <c r="N806" i="1" a="1"/>
  <c r="N806" i="1"/>
  <c r="Q802" i="1" a="1"/>
  <c r="Q802" i="1"/>
  <c r="N802" i="1" a="1"/>
  <c r="N802" i="1"/>
  <c r="F806" i="1" a="1"/>
  <c r="F806" i="1"/>
  <c r="K804" i="1" a="1"/>
  <c r="K804" i="1"/>
  <c r="O806" i="1" a="1"/>
  <c r="O806" i="1"/>
  <c r="Q804" i="1" a="1"/>
  <c r="Q804" i="1"/>
  <c r="M806" i="1" a="1"/>
  <c r="M806" i="1" s="1"/>
  <c r="I806" i="1" a="1"/>
  <c r="I806" i="1" s="1"/>
  <c r="J806" i="1" a="1"/>
  <c r="J806" i="1" s="1"/>
  <c r="G806" i="1" a="1"/>
  <c r="G806" i="1" s="1"/>
  <c r="N804" i="1" a="1"/>
  <c r="N804" i="1" s="1"/>
  <c r="I804" i="1" a="1"/>
  <c r="I804" i="1"/>
  <c r="H804" i="1" a="1"/>
  <c r="H804" i="1" s="1"/>
  <c r="K802" i="1" a="1"/>
  <c r="K802" i="1" s="1"/>
  <c r="P802" i="1" a="1"/>
  <c r="P802" i="1"/>
  <c r="I802" i="1" a="1"/>
  <c r="I802" i="1" s="1"/>
  <c r="M802" i="1" a="1"/>
  <c r="M802" i="1" s="1"/>
  <c r="G804" i="1" a="1"/>
  <c r="G804" i="1"/>
  <c r="H780" i="1" a="1"/>
  <c r="H780" i="1"/>
  <c r="H779" i="1" s="1"/>
  <c r="M766" i="1" a="1"/>
  <c r="M766" i="1" s="1"/>
  <c r="M816" i="1" s="1" a="1"/>
  <c r="M816" i="1" s="1"/>
  <c r="N780" i="1" a="1"/>
  <c r="N780" i="1"/>
  <c r="N779" i="1" s="1"/>
  <c r="Q766" i="1" a="1"/>
  <c r="Q766" i="1"/>
  <c r="Q816" i="1" s="1" a="1"/>
  <c r="Q816" i="1" s="1"/>
  <c r="P766" i="1" a="1"/>
  <c r="P766" i="1"/>
  <c r="K766" i="1" a="1"/>
  <c r="K766" i="1" s="1"/>
  <c r="K816" i="1" s="1" a="1"/>
  <c r="K816" i="1" s="1"/>
  <c r="G780" i="1" a="1"/>
  <c r="G780" i="1" s="1"/>
  <c r="G779" i="1" s="1"/>
  <c r="P780" i="1" a="1"/>
  <c r="P780" i="1" s="1"/>
  <c r="P779" i="1" s="1"/>
  <c r="I780" i="1" a="1"/>
  <c r="I780" i="1" s="1"/>
  <c r="K780" i="1" a="1"/>
  <c r="K780" i="1" s="1"/>
  <c r="K779" i="1" s="1"/>
  <c r="L766" i="1" a="1"/>
  <c r="L766" i="1" s="1"/>
  <c r="O766" i="1" a="1"/>
  <c r="O766" i="1"/>
  <c r="O816" i="1" s="1" a="1"/>
  <c r="O816" i="1" s="1"/>
  <c r="L780" i="1" a="1"/>
  <c r="L780" i="1" s="1"/>
  <c r="L779" i="1" s="1"/>
  <c r="F780" i="1" a="1"/>
  <c r="F780" i="1"/>
  <c r="F779" i="1" s="1"/>
  <c r="F783" i="1" s="1"/>
  <c r="Q780" i="1" a="1"/>
  <c r="Q780" i="1"/>
  <c r="M780" i="1" a="1"/>
  <c r="M780" i="1"/>
  <c r="M779" i="1" s="1"/>
  <c r="N766" i="1" a="1"/>
  <c r="N766" i="1"/>
  <c r="N816" i="1" s="1" a="1"/>
  <c r="N816" i="1" s="1"/>
  <c r="O780" i="1" a="1"/>
  <c r="O780" i="1" s="1"/>
  <c r="O779" i="1" s="1"/>
  <c r="J780" i="1" a="1"/>
  <c r="J780" i="1" s="1"/>
  <c r="J779" i="1" s="1"/>
  <c r="H766" i="1" a="1"/>
  <c r="H766" i="1"/>
  <c r="H816" i="1" s="1" a="1"/>
  <c r="H816" i="1" s="1"/>
  <c r="G766" i="1" a="1"/>
  <c r="G766" i="1"/>
  <c r="G816" i="1" s="1" a="1"/>
  <c r="G816" i="1" s="1"/>
  <c r="J766" i="1" a="1"/>
  <c r="J766" i="1"/>
  <c r="I766" i="1" a="1"/>
  <c r="I766" i="1" s="1"/>
  <c r="I816" i="1" s="1" a="1"/>
  <c r="I816" i="1" s="1"/>
  <c r="F766" i="1" a="1"/>
  <c r="F766" i="1" s="1"/>
  <c r="F816" i="1" s="1" a="1"/>
  <c r="F816" i="1" s="1"/>
  <c r="Q856" i="1"/>
  <c r="P856" i="1"/>
  <c r="P855" i="1" s="1"/>
  <c r="O856" i="1"/>
  <c r="N856" i="1"/>
  <c r="M856" i="1"/>
  <c r="M855" i="1" s="1"/>
  <c r="L856" i="1"/>
  <c r="K856" i="1"/>
  <c r="K855" i="1" s="1"/>
  <c r="J856" i="1"/>
  <c r="J855" i="1" s="1"/>
  <c r="I856" i="1"/>
  <c r="H856" i="1"/>
  <c r="G856" i="1"/>
  <c r="F856" i="1"/>
  <c r="Q855" i="1"/>
  <c r="O855" i="1"/>
  <c r="N855" i="1"/>
  <c r="L855" i="1"/>
  <c r="I855" i="1"/>
  <c r="H855" i="1"/>
  <c r="G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F787" i="1"/>
  <c r="F786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6" i="1" s="1"/>
  <c r="Q787" i="1" s="1"/>
  <c r="I779" i="1"/>
  <c r="I783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675" i="1"/>
  <c r="P675" i="1"/>
  <c r="O675" i="1"/>
  <c r="N675" i="1"/>
  <c r="P674" i="1"/>
  <c r="I674" i="1"/>
  <c r="H674" i="1"/>
  <c r="G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P669" i="1"/>
  <c r="O669" i="1"/>
  <c r="N669" i="1"/>
  <c r="M669" i="1"/>
  <c r="M675" i="1" s="1"/>
  <c r="L669" i="1"/>
  <c r="L675" i="1" s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Q668" i="1"/>
  <c r="Q674" i="1" s="1"/>
  <c r="P668" i="1"/>
  <c r="O668" i="1"/>
  <c r="O674" i="1" s="1"/>
  <c r="N668" i="1"/>
  <c r="N674" i="1" s="1"/>
  <c r="M668" i="1"/>
  <c r="M674" i="1" s="1"/>
  <c r="L668" i="1"/>
  <c r="L674" i="1" s="1"/>
  <c r="K668" i="1"/>
  <c r="K674" i="1" s="1"/>
  <c r="J668" i="1"/>
  <c r="J674" i="1" s="1"/>
  <c r="I668" i="1"/>
  <c r="H668" i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H519" i="1"/>
  <c r="O516" i="1"/>
  <c r="N516" i="1"/>
  <c r="M516" i="1"/>
  <c r="K516" i="1"/>
  <c r="J516" i="1"/>
  <c r="F514" i="1"/>
  <c r="Q513" i="1"/>
  <c r="G513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I504" i="1"/>
  <c r="F504" i="1"/>
  <c r="N480" i="1"/>
  <c r="M480" i="1"/>
  <c r="K480" i="1"/>
  <c r="J477" i="1"/>
  <c r="I477" i="1"/>
  <c r="M473" i="1"/>
  <c r="L473" i="1"/>
  <c r="K473" i="1"/>
  <c r="G473" i="1"/>
  <c r="L472" i="1"/>
  <c r="F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N437" i="1"/>
  <c r="M437" i="1"/>
  <c r="K437" i="1"/>
  <c r="H437" i="1"/>
  <c r="Q429" i="1"/>
  <c r="G420" i="1"/>
  <c r="F420" i="1"/>
  <c r="O413" i="1"/>
  <c r="N413" i="1"/>
  <c r="M413" i="1"/>
  <c r="L413" i="1"/>
  <c r="J413" i="1"/>
  <c r="I413" i="1"/>
  <c r="H413" i="1"/>
  <c r="F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Q520" i="1" s="1"/>
  <c r="P400" i="1"/>
  <c r="P520" i="1" s="1"/>
  <c r="O400" i="1"/>
  <c r="O520" i="1" s="1"/>
  <c r="N400" i="1"/>
  <c r="N520" i="1" s="1"/>
  <c r="M400" i="1"/>
  <c r="M520" i="1" s="1"/>
  <c r="Q398" i="1"/>
  <c r="Q439" i="1" s="1"/>
  <c r="P398" i="1"/>
  <c r="P439" i="1" s="1"/>
  <c r="N398" i="1"/>
  <c r="N439" i="1" s="1"/>
  <c r="M398" i="1"/>
  <c r="M439" i="1" s="1"/>
  <c r="L398" i="1"/>
  <c r="L439" i="1" s="1"/>
  <c r="K398" i="1"/>
  <c r="K439" i="1" s="1"/>
  <c r="J398" i="1"/>
  <c r="J439" i="1" s="1"/>
  <c r="I398" i="1"/>
  <c r="I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M386" i="1"/>
  <c r="M517" i="1" s="1"/>
  <c r="L386" i="1"/>
  <c r="L517" i="1" s="1"/>
  <c r="J384" i="1"/>
  <c r="J515" i="1" s="1"/>
  <c r="H384" i="1"/>
  <c r="H515" i="1" s="1"/>
  <c r="G384" i="1"/>
  <c r="G515" i="1" s="1"/>
  <c r="Q383" i="1"/>
  <c r="Q514" i="1" s="1"/>
  <c r="N383" i="1"/>
  <c r="N514" i="1" s="1"/>
  <c r="L383" i="1"/>
  <c r="L514" i="1" s="1"/>
  <c r="K383" i="1"/>
  <c r="K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M380" i="1"/>
  <c r="K380" i="1"/>
  <c r="J380" i="1"/>
  <c r="J437" i="1" s="1"/>
  <c r="I380" i="1"/>
  <c r="I437" i="1" s="1"/>
  <c r="J362" i="1"/>
  <c r="J429" i="1" s="1"/>
  <c r="I362" i="1"/>
  <c r="I429" i="1" s="1"/>
  <c r="G362" i="1"/>
  <c r="G429" i="1" s="1"/>
  <c r="P361" i="1"/>
  <c r="P428" i="1" s="1"/>
  <c r="L361" i="1"/>
  <c r="L428" i="1" s="1"/>
  <c r="K361" i="1"/>
  <c r="K428" i="1" s="1"/>
  <c r="J361" i="1"/>
  <c r="J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N325" i="1"/>
  <c r="M325" i="1"/>
  <c r="L325" i="1"/>
  <c r="L480" i="1" s="1"/>
  <c r="K325" i="1"/>
  <c r="J325" i="1"/>
  <c r="J480" i="1" s="1"/>
  <c r="L323" i="1"/>
  <c r="L478" i="1" s="1"/>
  <c r="K323" i="1"/>
  <c r="K478" i="1" s="1"/>
  <c r="J323" i="1"/>
  <c r="J478" i="1" s="1"/>
  <c r="I323" i="1"/>
  <c r="I478" i="1" s="1"/>
  <c r="H323" i="1"/>
  <c r="H478" i="1" s="1"/>
  <c r="G323" i="1"/>
  <c r="G478" i="1" s="1"/>
  <c r="F323" i="1"/>
  <c r="F478" i="1" s="1"/>
  <c r="Q322" i="1"/>
  <c r="Q477" i="1" s="1"/>
  <c r="O322" i="1"/>
  <c r="O477" i="1" s="1"/>
  <c r="Q321" i="1"/>
  <c r="Q476" i="1" s="1"/>
  <c r="F321" i="1"/>
  <c r="F476" i="1" s="1"/>
  <c r="Q320" i="1"/>
  <c r="Q475" i="1" s="1"/>
  <c r="P320" i="1"/>
  <c r="P475" i="1" s="1"/>
  <c r="O320" i="1"/>
  <c r="O475" i="1" s="1"/>
  <c r="N320" i="1"/>
  <c r="N475" i="1" s="1"/>
  <c r="M320" i="1"/>
  <c r="M475" i="1" s="1"/>
  <c r="K320" i="1"/>
  <c r="K475" i="1" s="1"/>
  <c r="G320" i="1"/>
  <c r="G475" i="1" s="1"/>
  <c r="F320" i="1"/>
  <c r="F475" i="1" s="1"/>
  <c r="Q319" i="1"/>
  <c r="Q474" i="1" s="1"/>
  <c r="G319" i="1"/>
  <c r="G474" i="1" s="1"/>
  <c r="Q318" i="1"/>
  <c r="Q473" i="1" s="1"/>
  <c r="O318" i="1"/>
  <c r="O473" i="1" s="1"/>
  <c r="N318" i="1"/>
  <c r="N473" i="1" s="1"/>
  <c r="M318" i="1"/>
  <c r="L318" i="1"/>
  <c r="K318" i="1"/>
  <c r="J318" i="1"/>
  <c r="J473" i="1" s="1"/>
  <c r="I318" i="1"/>
  <c r="I473" i="1" s="1"/>
  <c r="L317" i="1"/>
  <c r="Q315" i="1"/>
  <c r="Q420" i="1" s="1"/>
  <c r="O315" i="1"/>
  <c r="O420" i="1" s="1"/>
  <c r="K315" i="1"/>
  <c r="K420" i="1" s="1"/>
  <c r="J315" i="1"/>
  <c r="J420" i="1" s="1"/>
  <c r="I315" i="1"/>
  <c r="I420" i="1" s="1"/>
  <c r="G315" i="1"/>
  <c r="F315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01" i="1"/>
  <c r="Q465" i="1" s="1"/>
  <c r="O301" i="1"/>
  <c r="O465" i="1" s="1"/>
  <c r="L301" i="1"/>
  <c r="L465" i="1" s="1"/>
  <c r="K301" i="1"/>
  <c r="K465" i="1" s="1"/>
  <c r="J301" i="1"/>
  <c r="J465" i="1" s="1"/>
  <c r="H301" i="1"/>
  <c r="H465" i="1" s="1"/>
  <c r="G301" i="1"/>
  <c r="G465" i="1" s="1"/>
  <c r="F301" i="1"/>
  <c r="O300" i="1"/>
  <c r="M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N129" i="1"/>
  <c r="M129" i="1"/>
  <c r="L129" i="1"/>
  <c r="K129" i="1"/>
  <c r="J129" i="1"/>
  <c r="H129" i="1"/>
  <c r="G129" i="1"/>
  <c r="O128" i="1"/>
  <c r="M128" i="1"/>
  <c r="L128" i="1"/>
  <c r="P126" i="1"/>
  <c r="H126" i="1"/>
  <c r="G126" i="1"/>
  <c r="F126" i="1"/>
  <c r="Q125" i="1"/>
  <c r="O125" i="1"/>
  <c r="N125" i="1"/>
  <c r="L125" i="1"/>
  <c r="J125" i="1"/>
  <c r="I125" i="1"/>
  <c r="H125" i="1"/>
  <c r="F125" i="1"/>
  <c r="Q124" i="1"/>
  <c r="O124" i="1"/>
  <c r="N124" i="1"/>
  <c r="L124" i="1"/>
  <c r="G124" i="1"/>
  <c r="Q123" i="1"/>
  <c r="P123" i="1"/>
  <c r="O123" i="1"/>
  <c r="M123" i="1"/>
  <c r="L123" i="1"/>
  <c r="N122" i="1"/>
  <c r="M122" i="1"/>
  <c r="K122" i="1"/>
  <c r="J122" i="1"/>
  <c r="I122" i="1"/>
  <c r="H122" i="1"/>
  <c r="G122" i="1"/>
  <c r="K121" i="1"/>
  <c r="I121" i="1"/>
  <c r="H121" i="1"/>
  <c r="G121" i="1"/>
  <c r="Q120" i="1"/>
  <c r="P120" i="1"/>
  <c r="N120" i="1"/>
  <c r="K120" i="1"/>
  <c r="J120" i="1"/>
  <c r="I120" i="1"/>
  <c r="G120" i="1"/>
  <c r="F120" i="1"/>
  <c r="Q119" i="1"/>
  <c r="P119" i="1"/>
  <c r="K119" i="1"/>
  <c r="N118" i="1"/>
  <c r="F118" i="1"/>
  <c r="Q117" i="1"/>
  <c r="O117" i="1"/>
  <c r="N117" i="1"/>
  <c r="M117" i="1"/>
  <c r="L117" i="1"/>
  <c r="K117" i="1"/>
  <c r="G117" i="1"/>
  <c r="F117" i="1"/>
  <c r="Q116" i="1"/>
  <c r="O116" i="1"/>
  <c r="F116" i="1"/>
  <c r="N115" i="1"/>
  <c r="M115" i="1"/>
  <c r="K115" i="1"/>
  <c r="J115" i="1"/>
  <c r="I115" i="1"/>
  <c r="H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G399" i="1" s="1"/>
  <c r="G519" i="1" s="1"/>
  <c r="F289" i="1"/>
  <c r="F399" i="1" s="1"/>
  <c r="F519" i="1" s="1"/>
  <c r="Q287" i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J385" i="1" s="1"/>
  <c r="I286" i="1"/>
  <c r="I385" i="1" s="1"/>
  <c r="I516" i="1" s="1"/>
  <c r="H286" i="1"/>
  <c r="H385" i="1" s="1"/>
  <c r="H516" i="1" s="1"/>
  <c r="G286" i="1"/>
  <c r="G385" i="1" s="1"/>
  <c r="G516" i="1" s="1"/>
  <c r="F286" i="1"/>
  <c r="F385" i="1" s="1"/>
  <c r="F516" i="1" s="1"/>
  <c r="Q285" i="1"/>
  <c r="Q384" i="1" s="1"/>
  <c r="Q515" i="1" s="1"/>
  <c r="P285" i="1"/>
  <c r="O285" i="1"/>
  <c r="O384" i="1" s="1"/>
  <c r="O515" i="1" s="1"/>
  <c r="N285" i="1"/>
  <c r="M285" i="1"/>
  <c r="L285" i="1"/>
  <c r="K285" i="1"/>
  <c r="J285" i="1"/>
  <c r="I285" i="1"/>
  <c r="H285" i="1"/>
  <c r="G285" i="1"/>
  <c r="F285" i="1"/>
  <c r="K283" i="1"/>
  <c r="K382" i="1" s="1"/>
  <c r="K513" i="1" s="1"/>
  <c r="F283" i="1"/>
  <c r="M274" i="1"/>
  <c r="I274" i="1"/>
  <c r="I363" i="1" s="1"/>
  <c r="F274" i="1"/>
  <c r="F363" i="1" s="1"/>
  <c r="Q250" i="1"/>
  <c r="P250" i="1"/>
  <c r="O250" i="1"/>
  <c r="N250" i="1"/>
  <c r="M250" i="1"/>
  <c r="L250" i="1"/>
  <c r="K250" i="1"/>
  <c r="J250" i="1"/>
  <c r="I250" i="1"/>
  <c r="I325" i="1" s="1"/>
  <c r="I480" i="1" s="1"/>
  <c r="H250" i="1"/>
  <c r="G250" i="1"/>
  <c r="F250" i="1"/>
  <c r="Q249" i="1"/>
  <c r="P249" i="1"/>
  <c r="O249" i="1"/>
  <c r="N249" i="1"/>
  <c r="M249" i="1"/>
  <c r="L249" i="1"/>
  <c r="L324" i="1" s="1"/>
  <c r="L479" i="1" s="1"/>
  <c r="K249" i="1"/>
  <c r="K324" i="1" s="1"/>
  <c r="K479" i="1" s="1"/>
  <c r="J249" i="1"/>
  <c r="J324" i="1" s="1"/>
  <c r="J479" i="1" s="1"/>
  <c r="I249" i="1"/>
  <c r="H249" i="1"/>
  <c r="H324" i="1" s="1"/>
  <c r="H479" i="1" s="1"/>
  <c r="G249" i="1"/>
  <c r="G324" i="1" s="1"/>
  <c r="G479" i="1" s="1"/>
  <c r="F249" i="1"/>
  <c r="Q248" i="1"/>
  <c r="Q323" i="1" s="1"/>
  <c r="Q478" i="1" s="1"/>
  <c r="P248" i="1"/>
  <c r="O248" i="1"/>
  <c r="O323" i="1" s="1"/>
  <c r="O478" i="1" s="1"/>
  <c r="N248" i="1"/>
  <c r="N323" i="1" s="1"/>
  <c r="N478" i="1" s="1"/>
  <c r="M248" i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O321" i="1" s="1"/>
  <c r="O476" i="1" s="1"/>
  <c r="N246" i="1"/>
  <c r="M246" i="1"/>
  <c r="L246" i="1"/>
  <c r="K246" i="1"/>
  <c r="J246" i="1"/>
  <c r="I246" i="1"/>
  <c r="H246" i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Q235" i="1"/>
  <c r="P235" i="1"/>
  <c r="P301" i="1" s="1"/>
  <c r="P465" i="1" s="1"/>
  <c r="O235" i="1"/>
  <c r="N235" i="1"/>
  <c r="M235" i="1"/>
  <c r="L235" i="1"/>
  <c r="K235" i="1"/>
  <c r="J235" i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P212" i="1" s="1"/>
  <c r="O216" i="1"/>
  <c r="O212" i="1" s="1"/>
  <c r="N216" i="1"/>
  <c r="N212" i="1" s="1"/>
  <c r="M216" i="1"/>
  <c r="M212" i="1" s="1"/>
  <c r="L216" i="1"/>
  <c r="L212" i="1" s="1"/>
  <c r="K216" i="1"/>
  <c r="K212" i="1" s="1"/>
  <c r="J216" i="1"/>
  <c r="I216" i="1"/>
  <c r="H216" i="1"/>
  <c r="G216" i="1"/>
  <c r="F216" i="1"/>
  <c r="J212" i="1"/>
  <c r="I212" i="1"/>
  <c r="H212" i="1"/>
  <c r="G212" i="1"/>
  <c r="F212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Q198" i="1"/>
  <c r="Q361" i="1" s="1"/>
  <c r="Q428" i="1" s="1"/>
  <c r="P198" i="1"/>
  <c r="J198" i="1"/>
  <c r="I198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M172" i="1"/>
  <c r="L172" i="1"/>
  <c r="L400" i="1" s="1"/>
  <c r="L520" i="1" s="1"/>
  <c r="K172" i="1"/>
  <c r="K400" i="1" s="1"/>
  <c r="K520" i="1" s="1"/>
  <c r="J172" i="1"/>
  <c r="J400" i="1" s="1"/>
  <c r="J520" i="1" s="1"/>
  <c r="I172" i="1"/>
  <c r="I400" i="1" s="1"/>
  <c r="I520" i="1" s="1"/>
  <c r="H172" i="1"/>
  <c r="H400" i="1" s="1"/>
  <c r="H520" i="1" s="1"/>
  <c r="G172" i="1"/>
  <c r="F172" i="1"/>
  <c r="F400" i="1" s="1"/>
  <c r="F520" i="1" s="1"/>
  <c r="Q171" i="1"/>
  <c r="Q399" i="1" s="1"/>
  <c r="Q519" i="1" s="1"/>
  <c r="P171" i="1"/>
  <c r="O171" i="1"/>
  <c r="N171" i="1"/>
  <c r="M171" i="1"/>
  <c r="L171" i="1"/>
  <c r="K171" i="1"/>
  <c r="J171" i="1"/>
  <c r="I171" i="1"/>
  <c r="H171" i="1"/>
  <c r="H399" i="1" s="1"/>
  <c r="G171" i="1"/>
  <c r="F171" i="1"/>
  <c r="Q170" i="1"/>
  <c r="P170" i="1"/>
  <c r="O170" i="1"/>
  <c r="O398" i="1" s="1"/>
  <c r="O439" i="1" s="1"/>
  <c r="N170" i="1"/>
  <c r="M170" i="1"/>
  <c r="L170" i="1"/>
  <c r="K170" i="1"/>
  <c r="J170" i="1"/>
  <c r="I170" i="1"/>
  <c r="H170" i="1"/>
  <c r="G170" i="1"/>
  <c r="G398" i="1" s="1"/>
  <c r="G439" i="1" s="1"/>
  <c r="F170" i="1"/>
  <c r="F398" i="1" s="1"/>
  <c r="F439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P386" i="1" s="1"/>
  <c r="P517" i="1" s="1"/>
  <c r="O158" i="1"/>
  <c r="O386" i="1" s="1"/>
  <c r="O517" i="1" s="1"/>
  <c r="N158" i="1"/>
  <c r="N386" i="1" s="1"/>
  <c r="N517" i="1" s="1"/>
  <c r="M158" i="1"/>
  <c r="L158" i="1"/>
  <c r="K158" i="1"/>
  <c r="K386" i="1" s="1"/>
  <c r="K517" i="1" s="1"/>
  <c r="J158" i="1"/>
  <c r="J386" i="1" s="1"/>
  <c r="J517" i="1" s="1"/>
  <c r="I158" i="1"/>
  <c r="I386" i="1" s="1"/>
  <c r="I517" i="1" s="1"/>
  <c r="H158" i="1"/>
  <c r="H386" i="1" s="1"/>
  <c r="H517" i="1" s="1"/>
  <c r="G158" i="1"/>
  <c r="G386" i="1" s="1"/>
  <c r="G517" i="1" s="1"/>
  <c r="F158" i="1"/>
  <c r="F386" i="1" s="1"/>
  <c r="F517" i="1" s="1"/>
  <c r="Q157" i="1"/>
  <c r="Q385" i="1" s="1"/>
  <c r="Q516" i="1" s="1"/>
  <c r="P157" i="1"/>
  <c r="P385" i="1" s="1"/>
  <c r="P516" i="1" s="1"/>
  <c r="O157" i="1"/>
  <c r="O385" i="1" s="1"/>
  <c r="N157" i="1"/>
  <c r="N385" i="1" s="1"/>
  <c r="M157" i="1"/>
  <c r="M385" i="1" s="1"/>
  <c r="L157" i="1"/>
  <c r="L385" i="1" s="1"/>
  <c r="L516" i="1" s="1"/>
  <c r="K157" i="1"/>
  <c r="K385" i="1" s="1"/>
  <c r="J157" i="1"/>
  <c r="I157" i="1"/>
  <c r="H157" i="1"/>
  <c r="G157" i="1"/>
  <c r="F157" i="1"/>
  <c r="Q156" i="1"/>
  <c r="P156" i="1"/>
  <c r="O156" i="1"/>
  <c r="N156" i="1"/>
  <c r="N384" i="1" s="1"/>
  <c r="N515" i="1" s="1"/>
  <c r="M156" i="1"/>
  <c r="M384" i="1" s="1"/>
  <c r="M515" i="1" s="1"/>
  <c r="L156" i="1"/>
  <c r="L384" i="1" s="1"/>
  <c r="L515" i="1" s="1"/>
  <c r="K156" i="1"/>
  <c r="K384" i="1" s="1"/>
  <c r="K515" i="1" s="1"/>
  <c r="J156" i="1"/>
  <c r="I156" i="1"/>
  <c r="I384" i="1" s="1"/>
  <c r="I515" i="1" s="1"/>
  <c r="H156" i="1"/>
  <c r="G156" i="1"/>
  <c r="F156" i="1"/>
  <c r="F384" i="1" s="1"/>
  <c r="F515" i="1" s="1"/>
  <c r="Q155" i="1"/>
  <c r="P155" i="1"/>
  <c r="O155" i="1"/>
  <c r="N155" i="1"/>
  <c r="M155" i="1"/>
  <c r="L155" i="1"/>
  <c r="K155" i="1"/>
  <c r="J155" i="1"/>
  <c r="I155" i="1"/>
  <c r="H155" i="1"/>
  <c r="G155" i="1"/>
  <c r="G383" i="1" s="1"/>
  <c r="G514" i="1" s="1"/>
  <c r="F155" i="1"/>
  <c r="F383" i="1" s="1"/>
  <c r="Q154" i="1"/>
  <c r="P154" i="1"/>
  <c r="P382" i="1" s="1"/>
  <c r="P513" i="1" s="1"/>
  <c r="O154" i="1"/>
  <c r="N154" i="1"/>
  <c r="M154" i="1"/>
  <c r="L154" i="1"/>
  <c r="K154" i="1"/>
  <c r="J154" i="1"/>
  <c r="I154" i="1"/>
  <c r="H154" i="1"/>
  <c r="H382" i="1" s="1"/>
  <c r="H513" i="1" s="1"/>
  <c r="G154" i="1"/>
  <c r="F154" i="1"/>
  <c r="F382" i="1" s="1"/>
  <c r="F513" i="1" s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Q437" i="1" s="1"/>
  <c r="P152" i="1"/>
  <c r="P380" i="1" s="1"/>
  <c r="P437" i="1" s="1"/>
  <c r="O152" i="1"/>
  <c r="O380" i="1" s="1"/>
  <c r="O437" i="1" s="1"/>
  <c r="N152" i="1"/>
  <c r="N380" i="1" s="1"/>
  <c r="M152" i="1"/>
  <c r="L152" i="1"/>
  <c r="L380" i="1" s="1"/>
  <c r="L437" i="1" s="1"/>
  <c r="K152" i="1"/>
  <c r="J152" i="1"/>
  <c r="I152" i="1"/>
  <c r="H152" i="1"/>
  <c r="H380" i="1" s="1"/>
  <c r="G152" i="1"/>
  <c r="G380" i="1" s="1"/>
  <c r="G437" i="1" s="1"/>
  <c r="F152" i="1"/>
  <c r="F380" i="1" s="1"/>
  <c r="F437" i="1" s="1"/>
  <c r="Q136" i="1"/>
  <c r="Q130" i="1" s="1"/>
  <c r="P136" i="1"/>
  <c r="P364" i="1" s="1"/>
  <c r="O136" i="1"/>
  <c r="O364" i="1" s="1"/>
  <c r="N136" i="1"/>
  <c r="N364" i="1" s="1"/>
  <c r="M136" i="1"/>
  <c r="M364" i="1" s="1"/>
  <c r="L136" i="1"/>
  <c r="L364" i="1" s="1"/>
  <c r="K136" i="1"/>
  <c r="J136" i="1"/>
  <c r="I136" i="1"/>
  <c r="I364" i="1" s="1"/>
  <c r="H136" i="1"/>
  <c r="G136" i="1"/>
  <c r="F136" i="1"/>
  <c r="Q135" i="1"/>
  <c r="P135" i="1"/>
  <c r="O135" i="1"/>
  <c r="N135" i="1"/>
  <c r="M135" i="1"/>
  <c r="M363" i="1" s="1"/>
  <c r="M504" i="1" s="1"/>
  <c r="L135" i="1"/>
  <c r="L363" i="1" s="1"/>
  <c r="L504" i="1" s="1"/>
  <c r="K135" i="1"/>
  <c r="J135" i="1"/>
  <c r="I135" i="1"/>
  <c r="H135" i="1"/>
  <c r="G135" i="1"/>
  <c r="F135" i="1"/>
  <c r="Q134" i="1"/>
  <c r="P134" i="1"/>
  <c r="O134" i="1"/>
  <c r="N134" i="1"/>
  <c r="M134" i="1"/>
  <c r="L134" i="1"/>
  <c r="L141" i="1" s="1" a="1"/>
  <c r="L141" i="1" s="1"/>
  <c r="K134" i="1"/>
  <c r="K362" i="1" s="1"/>
  <c r="K429" i="1" s="1"/>
  <c r="J134" i="1"/>
  <c r="J141" i="1" s="1" a="1"/>
  <c r="J141" i="1" s="1"/>
  <c r="I134" i="1"/>
  <c r="I141" i="1" s="1" a="1"/>
  <c r="I141" i="1" s="1"/>
  <c r="H134" i="1"/>
  <c r="G134" i="1"/>
  <c r="F134" i="1"/>
  <c r="Q133" i="1"/>
  <c r="P133" i="1"/>
  <c r="O133" i="1"/>
  <c r="N133" i="1"/>
  <c r="M133" i="1"/>
  <c r="L133" i="1"/>
  <c r="L140" i="1" s="1" a="1"/>
  <c r="L140" i="1" s="1"/>
  <c r="K133" i="1"/>
  <c r="K140" i="1" s="1" a="1"/>
  <c r="K140" i="1" s="1"/>
  <c r="J133" i="1"/>
  <c r="J140" i="1" s="1" a="1"/>
  <c r="J140" i="1" s="1"/>
  <c r="I133" i="1"/>
  <c r="I140" i="1" s="1" a="1"/>
  <c r="I140" i="1" s="1"/>
  <c r="H133" i="1"/>
  <c r="G133" i="1"/>
  <c r="F133" i="1"/>
  <c r="Q132" i="1"/>
  <c r="P132" i="1"/>
  <c r="O132" i="1"/>
  <c r="N132" i="1"/>
  <c r="M132" i="1"/>
  <c r="L132" i="1"/>
  <c r="K132" i="1"/>
  <c r="J132" i="1"/>
  <c r="I132" i="1"/>
  <c r="H132" i="1"/>
  <c r="H130" i="1" s="1"/>
  <c r="G132" i="1"/>
  <c r="F132" i="1"/>
  <c r="Q131" i="1"/>
  <c r="Q138" i="1" s="1" a="1"/>
  <c r="Q138" i="1" s="1"/>
  <c r="P131" i="1"/>
  <c r="O131" i="1"/>
  <c r="N131" i="1"/>
  <c r="M131" i="1"/>
  <c r="M138" i="1" s="1" a="1"/>
  <c r="M138" i="1" s="1"/>
  <c r="L131" i="1"/>
  <c r="L138" i="1" s="1" a="1"/>
  <c r="L138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G131" i="1"/>
  <c r="F131" i="1"/>
  <c r="F138" i="1" s="1" a="1"/>
  <c r="F138" i="1" s="1"/>
  <c r="Q97" i="1"/>
  <c r="Q325" i="1" s="1"/>
  <c r="Q480" i="1" s="1"/>
  <c r="P97" i="1"/>
  <c r="P325" i="1" s="1"/>
  <c r="P480" i="1" s="1"/>
  <c r="O97" i="1"/>
  <c r="O325" i="1" s="1"/>
  <c r="O480" i="1" s="1"/>
  <c r="N97" i="1"/>
  <c r="M97" i="1"/>
  <c r="L97" i="1"/>
  <c r="K97" i="1"/>
  <c r="J97" i="1"/>
  <c r="I97" i="1"/>
  <c r="I129" i="1" s="1"/>
  <c r="H97" i="1"/>
  <c r="H325" i="1" s="1"/>
  <c r="H480" i="1" s="1"/>
  <c r="G97" i="1"/>
  <c r="F97" i="1"/>
  <c r="Q96" i="1"/>
  <c r="P96" i="1"/>
  <c r="O96" i="1"/>
  <c r="N96" i="1"/>
  <c r="N324" i="1" s="1"/>
  <c r="N479" i="1" s="1"/>
  <c r="M96" i="1"/>
  <c r="M324" i="1" s="1"/>
  <c r="M479" i="1" s="1"/>
  <c r="L96" i="1"/>
  <c r="K96" i="1"/>
  <c r="K128" i="1" s="1"/>
  <c r="J96" i="1"/>
  <c r="J128" i="1" s="1"/>
  <c r="I96" i="1"/>
  <c r="H96" i="1"/>
  <c r="H128" i="1" s="1"/>
  <c r="G96" i="1"/>
  <c r="G128" i="1" s="1"/>
  <c r="F96" i="1"/>
  <c r="Q95" i="1"/>
  <c r="P95" i="1"/>
  <c r="P323" i="1" s="1"/>
  <c r="P478" i="1" s="1"/>
  <c r="O95" i="1"/>
  <c r="O127" i="1" s="1"/>
  <c r="N95" i="1"/>
  <c r="N127" i="1" s="1"/>
  <c r="M95" i="1"/>
  <c r="M127" i="1" s="1"/>
  <c r="L95" i="1"/>
  <c r="L127" i="1" s="1"/>
  <c r="K95" i="1"/>
  <c r="K127" i="1" s="1"/>
  <c r="J95" i="1"/>
  <c r="I95" i="1"/>
  <c r="H95" i="1"/>
  <c r="G95" i="1"/>
  <c r="F95" i="1"/>
  <c r="Q94" i="1"/>
  <c r="Q126" i="1" s="1"/>
  <c r="P94" i="1"/>
  <c r="P322" i="1" s="1"/>
  <c r="P477" i="1" s="1"/>
  <c r="O94" i="1"/>
  <c r="O126" i="1" s="1"/>
  <c r="N94" i="1"/>
  <c r="M94" i="1"/>
  <c r="L94" i="1"/>
  <c r="L322" i="1" s="1"/>
  <c r="L477" i="1" s="1"/>
  <c r="K94" i="1"/>
  <c r="K126" i="1" s="1"/>
  <c r="J94" i="1"/>
  <c r="J322" i="1" s="1"/>
  <c r="I94" i="1"/>
  <c r="I322" i="1" s="1"/>
  <c r="H94" i="1"/>
  <c r="G94" i="1"/>
  <c r="F94" i="1"/>
  <c r="Q93" i="1"/>
  <c r="P93" i="1"/>
  <c r="O93" i="1"/>
  <c r="N93" i="1"/>
  <c r="N321" i="1" s="1"/>
  <c r="N476" i="1" s="1"/>
  <c r="M93" i="1"/>
  <c r="L93" i="1"/>
  <c r="L321" i="1" s="1"/>
  <c r="L476" i="1" s="1"/>
  <c r="K93" i="1"/>
  <c r="J93" i="1"/>
  <c r="J321" i="1" s="1"/>
  <c r="J476" i="1" s="1"/>
  <c r="I93" i="1"/>
  <c r="I321" i="1" s="1"/>
  <c r="I476" i="1" s="1"/>
  <c r="H93" i="1"/>
  <c r="H321" i="1" s="1"/>
  <c r="H476" i="1" s="1"/>
  <c r="G93" i="1"/>
  <c r="G321" i="1" s="1"/>
  <c r="G476" i="1" s="1"/>
  <c r="F93" i="1"/>
  <c r="Q92" i="1"/>
  <c r="P92" i="1"/>
  <c r="P124" i="1" s="1"/>
  <c r="O92" i="1"/>
  <c r="N92" i="1"/>
  <c r="M92" i="1"/>
  <c r="M124" i="1" s="1"/>
  <c r="L92" i="1"/>
  <c r="L320" i="1" s="1"/>
  <c r="L475" i="1" s="1"/>
  <c r="K92" i="1"/>
  <c r="K124" i="1" s="1"/>
  <c r="J92" i="1"/>
  <c r="I92" i="1"/>
  <c r="H92" i="1"/>
  <c r="H124" i="1" s="1"/>
  <c r="G92" i="1"/>
  <c r="F92" i="1"/>
  <c r="F124" i="1" s="1"/>
  <c r="Q91" i="1"/>
  <c r="P91" i="1"/>
  <c r="O91" i="1"/>
  <c r="N91" i="1"/>
  <c r="M91" i="1"/>
  <c r="L91" i="1"/>
  <c r="K91" i="1"/>
  <c r="J91" i="1"/>
  <c r="I91" i="1"/>
  <c r="H91" i="1"/>
  <c r="G91" i="1"/>
  <c r="G123" i="1" s="1"/>
  <c r="F91" i="1"/>
  <c r="Q90" i="1"/>
  <c r="Q122" i="1" s="1"/>
  <c r="P90" i="1"/>
  <c r="P122" i="1" s="1"/>
  <c r="O90" i="1"/>
  <c r="O122" i="1" s="1"/>
  <c r="N90" i="1"/>
  <c r="M90" i="1"/>
  <c r="L90" i="1"/>
  <c r="L122" i="1" s="1"/>
  <c r="K90" i="1"/>
  <c r="J90" i="1"/>
  <c r="I90" i="1"/>
  <c r="H90" i="1"/>
  <c r="H318" i="1" s="1"/>
  <c r="H473" i="1" s="1"/>
  <c r="G90" i="1"/>
  <c r="G318" i="1" s="1"/>
  <c r="F90" i="1"/>
  <c r="Q89" i="1"/>
  <c r="P89" i="1"/>
  <c r="P121" i="1" s="1"/>
  <c r="O89" i="1"/>
  <c r="O121" i="1" s="1"/>
  <c r="N89" i="1"/>
  <c r="N121" i="1" s="1"/>
  <c r="M89" i="1"/>
  <c r="M121" i="1" s="1"/>
  <c r="L89" i="1"/>
  <c r="L121" i="1" s="1"/>
  <c r="K89" i="1"/>
  <c r="J89" i="1"/>
  <c r="J121" i="1" s="1"/>
  <c r="I89" i="1"/>
  <c r="H89" i="1"/>
  <c r="G89" i="1"/>
  <c r="F89" i="1"/>
  <c r="Q88" i="1"/>
  <c r="P88" i="1"/>
  <c r="O88" i="1"/>
  <c r="N88" i="1"/>
  <c r="M88" i="1"/>
  <c r="L88" i="1"/>
  <c r="L120" i="1" s="1"/>
  <c r="K88" i="1"/>
  <c r="J88" i="1"/>
  <c r="I88" i="1"/>
  <c r="H88" i="1"/>
  <c r="H120" i="1" s="1"/>
  <c r="G88" i="1"/>
  <c r="F88" i="1"/>
  <c r="Q87" i="1"/>
  <c r="P87" i="1"/>
  <c r="O87" i="1"/>
  <c r="O119" i="1" s="1"/>
  <c r="N87" i="1"/>
  <c r="M87" i="1"/>
  <c r="L87" i="1"/>
  <c r="L119" i="1" s="1"/>
  <c r="K87" i="1"/>
  <c r="J87" i="1"/>
  <c r="J119" i="1" s="1"/>
  <c r="I87" i="1"/>
  <c r="I119" i="1" s="1"/>
  <c r="H87" i="1"/>
  <c r="H119" i="1" s="1"/>
  <c r="G87" i="1"/>
  <c r="G119" i="1" s="1"/>
  <c r="F87" i="1"/>
  <c r="F119" i="1" s="1"/>
  <c r="Q86" i="1"/>
  <c r="Q118" i="1" s="1"/>
  <c r="P86" i="1"/>
  <c r="P118" i="1" s="1"/>
  <c r="O86" i="1"/>
  <c r="O314" i="1" s="1"/>
  <c r="O419" i="1" s="1"/>
  <c r="N86" i="1"/>
  <c r="M86" i="1"/>
  <c r="L86" i="1"/>
  <c r="L118" i="1" s="1"/>
  <c r="K86" i="1"/>
  <c r="K314" i="1" s="1"/>
  <c r="K419" i="1" s="1"/>
  <c r="J86" i="1"/>
  <c r="I86" i="1"/>
  <c r="I314" i="1" s="1"/>
  <c r="I419" i="1" s="1"/>
  <c r="H86" i="1"/>
  <c r="G86" i="1"/>
  <c r="G314" i="1" s="1"/>
  <c r="G419" i="1" s="1"/>
  <c r="F86" i="1"/>
  <c r="Q85" i="1"/>
  <c r="P85" i="1"/>
  <c r="P117" i="1" s="1"/>
  <c r="O85" i="1"/>
  <c r="N85" i="1"/>
  <c r="M85" i="1"/>
  <c r="L85" i="1"/>
  <c r="K85" i="1"/>
  <c r="J85" i="1"/>
  <c r="J117" i="1" s="1"/>
  <c r="I85" i="1"/>
  <c r="I117" i="1" s="1"/>
  <c r="H85" i="1"/>
  <c r="H117" i="1" s="1"/>
  <c r="G85" i="1"/>
  <c r="F85" i="1"/>
  <c r="Q84" i="1"/>
  <c r="P84" i="1"/>
  <c r="P116" i="1" s="1"/>
  <c r="O84" i="1"/>
  <c r="N84" i="1"/>
  <c r="N116" i="1" s="1"/>
  <c r="M84" i="1"/>
  <c r="M116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Q83" i="1"/>
  <c r="Q115" i="1" s="1"/>
  <c r="P83" i="1"/>
  <c r="P115" i="1" s="1"/>
  <c r="O83" i="1"/>
  <c r="O115" i="1" s="1"/>
  <c r="N83" i="1"/>
  <c r="M83" i="1"/>
  <c r="L83" i="1"/>
  <c r="L115" i="1" s="1"/>
  <c r="K83" i="1"/>
  <c r="J83" i="1"/>
  <c r="I83" i="1"/>
  <c r="H83" i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N301" i="1" s="1"/>
  <c r="N465" i="1" s="1"/>
  <c r="M73" i="1"/>
  <c r="M301" i="1" s="1"/>
  <c r="M465" i="1" s="1"/>
  <c r="L73" i="1"/>
  <c r="K73" i="1"/>
  <c r="J73" i="1"/>
  <c r="I73" i="1"/>
  <c r="I301" i="1" s="1"/>
  <c r="I465" i="1" s="1"/>
  <c r="H73" i="1"/>
  <c r="G73" i="1"/>
  <c r="F73" i="1"/>
  <c r="Q72" i="1"/>
  <c r="Q300" i="1" s="1"/>
  <c r="Q413" i="1" s="1"/>
  <c r="P72" i="1"/>
  <c r="P300" i="1" s="1"/>
  <c r="P413" i="1" s="1"/>
  <c r="O72" i="1"/>
  <c r="N72" i="1"/>
  <c r="N300" i="1" s="1"/>
  <c r="M72" i="1"/>
  <c r="L72" i="1"/>
  <c r="L300" i="1" s="1"/>
  <c r="K72" i="1"/>
  <c r="K300" i="1" s="1"/>
  <c r="K413" i="1" s="1"/>
  <c r="J72" i="1"/>
  <c r="J300" i="1" s="1"/>
  <c r="I72" i="1"/>
  <c r="I300" i="1" s="1"/>
  <c r="H72" i="1"/>
  <c r="H300" i="1" s="1"/>
  <c r="G72" i="1"/>
  <c r="G300" i="1" s="1"/>
  <c r="G413" i="1" s="1"/>
  <c r="F72" i="1"/>
  <c r="F300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F1648" i="1" a="1"/>
  <c r="F1648" i="1" s="1"/>
  <c r="O1644" i="1" a="1"/>
  <c r="O1644" i="1" s="1"/>
  <c r="G1648" i="1" a="1"/>
  <c r="G1648" i="1" s="1"/>
  <c r="I1648" i="1" a="1"/>
  <c r="I1648" i="1"/>
  <c r="M1648" i="1" a="1"/>
  <c r="M1648" i="1" s="1"/>
  <c r="L1644" i="1" a="1"/>
  <c r="L1644" i="1"/>
  <c r="O1648" i="1" a="1"/>
  <c r="O1648" i="1"/>
  <c r="L1648" i="1" a="1"/>
  <c r="L1648" i="1"/>
  <c r="J1648" i="1" a="1"/>
  <c r="J1648" i="1"/>
  <c r="P1644" i="1" a="1"/>
  <c r="P1644" i="1"/>
  <c r="N1644" i="1" a="1"/>
  <c r="N1644" i="1"/>
  <c r="Q1648" i="1" a="1"/>
  <c r="Q1648" i="1"/>
  <c r="P1648" i="1" a="1"/>
  <c r="P1648" i="1" s="1"/>
  <c r="I1644" i="1" a="1"/>
  <c r="I1644" i="1"/>
  <c r="K1648" i="1" a="1"/>
  <c r="K1648" i="1" s="1"/>
  <c r="M1644" i="1" a="1"/>
  <c r="M1644" i="1"/>
  <c r="Q1644" i="1" a="1"/>
  <c r="Q1644" i="1" s="1"/>
  <c r="N1648" i="1" a="1"/>
  <c r="N1648" i="1" s="1"/>
  <c r="J1644" i="1" a="1"/>
  <c r="J1644" i="1" s="1"/>
  <c r="H1648" i="1" a="1"/>
  <c r="H1648" i="1"/>
  <c r="K1644" i="1" a="1"/>
  <c r="K1644" i="1"/>
  <c r="H1644" i="1" a="1"/>
  <c r="H1644" i="1"/>
  <c r="G1644" i="1" a="1"/>
  <c r="G1644" i="1"/>
  <c r="F1644" i="1" a="1"/>
  <c r="F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N32" i="1"/>
  <c r="M32" i="1"/>
  <c r="M30" i="1" s="1" a="1"/>
  <c r="M30" i="1" s="1"/>
  <c r="L32" i="1"/>
  <c r="K32" i="1"/>
  <c r="J32" i="1"/>
  <c r="J30" i="1" s="1" a="1"/>
  <c r="J30" i="1" s="1"/>
  <c r="I32" i="1"/>
  <c r="I30" i="1" s="1" a="1"/>
  <c r="I30" i="1" s="1"/>
  <c r="H32" i="1"/>
  <c r="G32" i="1"/>
  <c r="G30" i="1" s="1" a="1"/>
  <c r="G30" i="1" s="1"/>
  <c r="F32" i="1"/>
  <c r="O1709" i="1" a="1"/>
  <c r="O1709" i="1"/>
  <c r="M1709" i="1" a="1"/>
  <c r="M1709" i="1"/>
  <c r="Q1708" i="1" a="1"/>
  <c r="Q1708" i="1" s="1"/>
  <c r="L1709" i="1" a="1"/>
  <c r="L1709" i="1"/>
  <c r="H1709" i="1" a="1"/>
  <c r="H1709" i="1"/>
  <c r="F1709" i="1" a="1"/>
  <c r="F1709" i="1"/>
  <c r="P1709" i="1" a="1"/>
  <c r="P1709" i="1" s="1"/>
  <c r="G1709" i="1" a="1"/>
  <c r="G1709" i="1"/>
  <c r="N1709" i="1" a="1"/>
  <c r="N1709" i="1"/>
  <c r="J1709" i="1" a="1"/>
  <c r="J1709" i="1" s="1"/>
  <c r="Q1709" i="1" a="1"/>
  <c r="Q1709" i="1"/>
  <c r="K1709" i="1" a="1"/>
  <c r="K1709" i="1"/>
  <c r="I1709" i="1" a="1"/>
  <c r="I1709" i="1" s="1"/>
  <c r="P1708" i="1" a="1"/>
  <c r="P1708" i="1"/>
  <c r="O1708" i="1" a="1"/>
  <c r="O1708" i="1"/>
  <c r="N1708" i="1" a="1"/>
  <c r="N1708" i="1"/>
  <c r="M1708" i="1" a="1"/>
  <c r="M1708" i="1" s="1"/>
  <c r="L1708" i="1" a="1"/>
  <c r="L1708" i="1"/>
  <c r="K1708" i="1" a="1"/>
  <c r="K1708" i="1"/>
  <c r="J1708" i="1" a="1"/>
  <c r="J1708" i="1"/>
  <c r="I1708" i="1" a="1"/>
  <c r="I1708" i="1" s="1"/>
  <c r="H1708" i="1" a="1"/>
  <c r="H1708" i="1" s="1"/>
  <c r="G1708" i="1" a="1"/>
  <c r="G1708" i="1"/>
  <c r="F1708" i="1" a="1"/>
  <c r="F1708" i="1"/>
  <c r="I2323" i="1" a="1"/>
  <c r="I2323" i="1"/>
  <c r="N2340" i="1" a="1"/>
  <c r="N2340" i="1"/>
  <c r="K2340" i="1" a="1"/>
  <c r="K2340" i="1"/>
  <c r="M2340" i="1" a="1"/>
  <c r="M2340" i="1" s="1"/>
  <c r="O2340" i="1" a="1"/>
  <c r="O2340" i="1"/>
  <c r="L2340" i="1" a="1"/>
  <c r="L2340" i="1"/>
  <c r="P2340" i="1" a="1"/>
  <c r="P2340" i="1" s="1"/>
  <c r="Q2340" i="1" a="1"/>
  <c r="Q2340" i="1"/>
  <c r="J2340" i="1" a="1"/>
  <c r="J2340" i="1"/>
  <c r="H2339" i="1" a="1"/>
  <c r="H2339" i="1"/>
  <c r="M2337" i="1" a="1"/>
  <c r="M2337" i="1"/>
  <c r="K2336" i="1" a="1"/>
  <c r="K2336" i="1" s="1"/>
  <c r="P2339" i="1" a="1"/>
  <c r="P2339" i="1" s="1"/>
  <c r="O2339" i="1" a="1"/>
  <c r="O2339" i="1" s="1"/>
  <c r="I2339" i="1" a="1"/>
  <c r="I2339" i="1" s="1"/>
  <c r="M2335" i="1" a="1"/>
  <c r="M2335" i="1"/>
  <c r="G2339" i="1" a="1"/>
  <c r="G2339" i="1" s="1"/>
  <c r="Q2338" i="1" a="1"/>
  <c r="Q2338" i="1"/>
  <c r="N2338" i="1" a="1"/>
  <c r="N2338" i="1"/>
  <c r="K2338" i="1" a="1"/>
  <c r="K2338" i="1" s="1"/>
  <c r="J2338" i="1" a="1"/>
  <c r="J2338" i="1" s="1"/>
  <c r="H2336" i="1" a="1"/>
  <c r="H2336" i="1"/>
  <c r="J2336" i="1" a="1"/>
  <c r="J2336" i="1"/>
  <c r="G2338" i="1" a="1"/>
  <c r="G2338" i="1"/>
  <c r="J2335" i="1" a="1"/>
  <c r="J2335" i="1"/>
  <c r="O2335" i="1" a="1"/>
  <c r="O2335" i="1"/>
  <c r="F2339" i="1" a="1"/>
  <c r="F2339" i="1"/>
  <c r="H2337" i="1" a="1"/>
  <c r="H2337" i="1" s="1"/>
  <c r="F2337" i="1" a="1"/>
  <c r="F2337" i="1" s="1"/>
  <c r="L2336" i="1" a="1"/>
  <c r="L2336" i="1"/>
  <c r="P2338" i="1" a="1"/>
  <c r="P2338" i="1"/>
  <c r="I2338" i="1" a="1"/>
  <c r="I2338" i="1" s="1"/>
  <c r="F2336" i="1" a="1"/>
  <c r="F2336" i="1" s="1"/>
  <c r="Q2336" i="1" a="1"/>
  <c r="Q2336" i="1"/>
  <c r="O2336" i="1" a="1"/>
  <c r="O2336" i="1" s="1"/>
  <c r="F2335" i="1" a="1"/>
  <c r="F2335" i="1" s="1"/>
  <c r="L2335" i="1" a="1"/>
  <c r="L2335" i="1"/>
  <c r="K2335" i="1" a="1"/>
  <c r="K2335" i="1"/>
  <c r="G2335" i="1" a="1"/>
  <c r="G2335" i="1"/>
  <c r="F2338" i="1" a="1"/>
  <c r="F2338" i="1" s="1"/>
  <c r="I2336" i="1" a="1"/>
  <c r="I2336" i="1"/>
  <c r="J2339" i="1" a="1"/>
  <c r="J2339" i="1" s="1"/>
  <c r="K2337" i="1" a="1"/>
  <c r="K2337" i="1"/>
  <c r="I2337" i="1" a="1"/>
  <c r="I2337" i="1" s="1"/>
  <c r="J2337" i="1" a="1"/>
  <c r="J2337" i="1" s="1"/>
  <c r="M2336" i="1" a="1"/>
  <c r="M2336" i="1"/>
  <c r="L2338" i="1" a="1"/>
  <c r="L2338" i="1" s="1"/>
  <c r="O2337" i="1" a="1"/>
  <c r="O2337" i="1" s="1"/>
  <c r="N2339" i="1" a="1"/>
  <c r="N2339" i="1" s="1"/>
  <c r="G2337" i="1" a="1"/>
  <c r="G2337" i="1"/>
  <c r="L2337" i="1" a="1"/>
  <c r="L2337" i="1"/>
  <c r="F2340" i="1" a="1"/>
  <c r="F2340" i="1" s="1"/>
  <c r="I2335" i="1" a="1"/>
  <c r="I2335" i="1"/>
  <c r="H2338" i="1" a="1"/>
  <c r="H2338" i="1"/>
  <c r="N2335" i="1" a="1"/>
  <c r="N2335" i="1"/>
  <c r="I2340" i="1" a="1"/>
  <c r="I2340" i="1" s="1"/>
  <c r="K2339" i="1" a="1"/>
  <c r="K2339" i="1" s="1"/>
  <c r="P2337" i="1" a="1"/>
  <c r="P2337" i="1"/>
  <c r="P2336" i="1" a="1"/>
  <c r="P2336" i="1"/>
  <c r="P2335" i="1" a="1"/>
  <c r="P2335" i="1"/>
  <c r="G2336" i="1" a="1"/>
  <c r="G2336" i="1"/>
  <c r="N2336" i="1" a="1"/>
  <c r="N2336" i="1" s="1"/>
  <c r="H2340" i="1" a="1"/>
  <c r="H2340" i="1" s="1"/>
  <c r="G2340" i="1" a="1"/>
  <c r="G2340" i="1" s="1"/>
  <c r="Q2339" i="1" a="1"/>
  <c r="Q2339" i="1"/>
  <c r="H2335" i="1" a="1"/>
  <c r="H2335" i="1"/>
  <c r="M2339" i="1" a="1"/>
  <c r="M2339" i="1" s="1"/>
  <c r="O2338" i="1" a="1"/>
  <c r="O2338" i="1"/>
  <c r="N2337" i="1" a="1"/>
  <c r="N2337" i="1"/>
  <c r="L2339" i="1" a="1"/>
  <c r="L2339" i="1"/>
  <c r="M2338" i="1" a="1"/>
  <c r="M2338" i="1" s="1"/>
  <c r="Q2335" i="1" a="1"/>
  <c r="Q2335" i="1" s="1"/>
  <c r="Q2337" i="1" a="1"/>
  <c r="Q2337" i="1" s="1"/>
  <c r="L2333" i="1" a="1"/>
  <c r="L2333" i="1"/>
  <c r="K2330" i="1" a="1"/>
  <c r="K2330" i="1"/>
  <c r="G2333" i="1" a="1"/>
  <c r="G2333" i="1"/>
  <c r="F2334" i="1" a="1"/>
  <c r="F2334" i="1" s="1"/>
  <c r="J2330" i="1" a="1"/>
  <c r="J2330" i="1" s="1"/>
  <c r="K2332" i="1" a="1"/>
  <c r="K2332" i="1" s="1"/>
  <c r="Q2332" i="1" a="1"/>
  <c r="Q2332" i="1" s="1"/>
  <c r="Q2331" i="1" a="1"/>
  <c r="Q2331" i="1"/>
  <c r="F2330" i="1" a="1"/>
  <c r="F2330" i="1"/>
  <c r="M2334" i="1" a="1"/>
  <c r="M2334" i="1"/>
  <c r="I2330" i="1" a="1"/>
  <c r="I2330" i="1"/>
  <c r="J2334" i="1" a="1"/>
  <c r="J2334" i="1"/>
  <c r="P2333" i="1" a="1"/>
  <c r="P2333" i="1"/>
  <c r="P2330" i="1" a="1"/>
  <c r="P2330" i="1" s="1"/>
  <c r="M2330" i="1" a="1"/>
  <c r="M2330" i="1"/>
  <c r="N2332" i="1" a="1"/>
  <c r="N2332" i="1" s="1"/>
  <c r="Q2334" i="1" a="1"/>
  <c r="Q2334" i="1"/>
  <c r="H2334" i="1" a="1"/>
  <c r="H2334" i="1" s="1"/>
  <c r="P2334" i="1" a="1"/>
  <c r="P2334" i="1"/>
  <c r="O2334" i="1" a="1"/>
  <c r="O2334" i="1" s="1"/>
  <c r="G2334" i="1" a="1"/>
  <c r="G2334" i="1"/>
  <c r="N2333" i="1" a="1"/>
  <c r="N2333" i="1" s="1"/>
  <c r="L2330" i="1" a="1"/>
  <c r="L2330" i="1"/>
  <c r="O2331" i="1" a="1"/>
  <c r="O2331" i="1"/>
  <c r="J2333" i="1" a="1"/>
  <c r="J2333" i="1" s="1"/>
  <c r="H2333" i="1" a="1"/>
  <c r="H2333" i="1"/>
  <c r="P2332" i="1" a="1"/>
  <c r="P2332" i="1"/>
  <c r="O2332" i="1" a="1"/>
  <c r="O2332" i="1" s="1"/>
  <c r="P2331" i="1" a="1"/>
  <c r="P2331" i="1" s="1"/>
  <c r="F2331" i="1" a="1"/>
  <c r="F2331" i="1" s="1"/>
  <c r="L2332" i="1" a="1"/>
  <c r="L2332" i="1" s="1"/>
  <c r="I2333" i="1" a="1"/>
  <c r="I2333" i="1" s="1"/>
  <c r="N2334" i="1" a="1"/>
  <c r="N2334" i="1"/>
  <c r="L2334" i="1" a="1"/>
  <c r="L2334" i="1"/>
  <c r="I2334" i="1" a="1"/>
  <c r="I2334" i="1" s="1"/>
  <c r="Q2333" i="1" a="1"/>
  <c r="Q2333" i="1"/>
  <c r="O2333" i="1" a="1"/>
  <c r="O2333" i="1" s="1"/>
  <c r="M2333" i="1" a="1"/>
  <c r="M2333" i="1" s="1"/>
  <c r="H2331" i="1" a="1"/>
  <c r="H2331" i="1" s="1"/>
  <c r="M2332" i="1" a="1"/>
  <c r="M2332" i="1"/>
  <c r="J2332" i="1" a="1"/>
  <c r="J2332" i="1"/>
  <c r="F2332" i="1" a="1"/>
  <c r="F2332" i="1"/>
  <c r="G2330" i="1" a="1"/>
  <c r="G2330" i="1" s="1"/>
  <c r="M2331" i="1" a="1"/>
  <c r="M2331" i="1"/>
  <c r="O2329" i="1" a="1"/>
  <c r="O2329" i="1"/>
  <c r="Q2330" i="1" a="1"/>
  <c r="Q2330" i="1" s="1"/>
  <c r="N2331" i="1" a="1"/>
  <c r="N2331" i="1"/>
  <c r="L2331" i="1" a="1"/>
  <c r="L2331" i="1"/>
  <c r="K2331" i="1" a="1"/>
  <c r="K2331" i="1"/>
  <c r="N2329" i="1" a="1"/>
  <c r="N2329" i="1" s="1"/>
  <c r="I2331" i="1" a="1"/>
  <c r="I2331" i="1" s="1"/>
  <c r="N2330" i="1" a="1"/>
  <c r="N2330" i="1" s="1"/>
  <c r="K2334" i="1" a="1"/>
  <c r="K2334" i="1" s="1"/>
  <c r="K2333" i="1" a="1"/>
  <c r="K2333" i="1" s="1"/>
  <c r="F2333" i="1" a="1"/>
  <c r="F2333" i="1"/>
  <c r="O2330" i="1" a="1"/>
  <c r="O2330" i="1"/>
  <c r="I2332" i="1" a="1"/>
  <c r="I2332" i="1"/>
  <c r="G2332" i="1" a="1"/>
  <c r="G2332" i="1" s="1"/>
  <c r="G2331" i="1" a="1"/>
  <c r="G2331" i="1"/>
  <c r="P2329" i="1" a="1"/>
  <c r="P2329" i="1" s="1"/>
  <c r="H2332" i="1" a="1"/>
  <c r="H2332" i="1" s="1"/>
  <c r="Q2329" i="1" a="1"/>
  <c r="Q2329" i="1"/>
  <c r="J2331" i="1" a="1"/>
  <c r="J2331" i="1"/>
  <c r="H2330" i="1" a="1"/>
  <c r="H2330" i="1"/>
  <c r="Q2325" i="1" a="1"/>
  <c r="Q2325" i="1"/>
  <c r="L2323" i="1" a="1"/>
  <c r="L2323" i="1"/>
  <c r="L2322" i="1" s="1" a="1"/>
  <c r="L2322" i="1" s="1"/>
  <c r="K2327" i="1" a="1"/>
  <c r="K2327" i="1" s="1"/>
  <c r="G2327" i="1" a="1"/>
  <c r="G2327" i="1"/>
  <c r="K2323" i="1" a="1"/>
  <c r="K2323" i="1" s="1"/>
  <c r="K2322" i="1" s="1" a="1"/>
  <c r="K2322" i="1" s="1"/>
  <c r="L2326" i="1" a="1"/>
  <c r="L2326" i="1"/>
  <c r="I2326" i="1" a="1"/>
  <c r="I2326" i="1"/>
  <c r="F2326" i="1" a="1"/>
  <c r="F2326" i="1" s="1"/>
  <c r="Q2323" i="1" a="1"/>
  <c r="Q2323" i="1"/>
  <c r="K2325" i="1" a="1"/>
  <c r="K2325" i="1" s="1"/>
  <c r="M2325" i="1" a="1"/>
  <c r="M2325" i="1"/>
  <c r="N2325" i="1" a="1"/>
  <c r="N2325" i="1"/>
  <c r="I2325" i="1" a="1"/>
  <c r="I2325" i="1"/>
  <c r="F2325" i="1" a="1"/>
  <c r="F2325" i="1"/>
  <c r="N2323" i="1" a="1"/>
  <c r="N2323" i="1"/>
  <c r="N2322" i="1" s="1" a="1"/>
  <c r="N2322" i="1" s="1"/>
  <c r="G2328" i="1" a="1"/>
  <c r="G2328" i="1" s="1"/>
  <c r="F2327" i="1" a="1"/>
  <c r="F2327" i="1"/>
  <c r="F2328" i="1" a="1"/>
  <c r="F2328" i="1" s="1"/>
  <c r="Q2327" i="1" a="1"/>
  <c r="Q2327" i="1" s="1"/>
  <c r="L2327" i="1" a="1"/>
  <c r="L2327" i="1" s="1"/>
  <c r="J2323" i="1" a="1"/>
  <c r="J2323" i="1"/>
  <c r="I2327" i="1" a="1"/>
  <c r="I2327" i="1"/>
  <c r="M2323" i="1" a="1"/>
  <c r="M2323" i="1" s="1"/>
  <c r="K2326" i="1" a="1"/>
  <c r="K2326" i="1" s="1"/>
  <c r="J2326" i="1" a="1"/>
  <c r="J2326" i="1" s="1"/>
  <c r="P2325" i="1" a="1"/>
  <c r="P2325" i="1" s="1"/>
  <c r="G2326" i="1" a="1"/>
  <c r="G2326" i="1"/>
  <c r="O2323" i="1" a="1"/>
  <c r="O2323" i="1"/>
  <c r="O2322" i="1" s="1" a="1"/>
  <c r="O2322" i="1" s="1"/>
  <c r="P2327" i="1" a="1"/>
  <c r="P2327" i="1"/>
  <c r="Q2326" i="1" a="1"/>
  <c r="Q2326" i="1"/>
  <c r="L2325" i="1" a="1"/>
  <c r="L2325" i="1"/>
  <c r="M2329" i="1" a="1"/>
  <c r="M2329" i="1" s="1"/>
  <c r="L2329" i="1" a="1"/>
  <c r="L2329" i="1"/>
  <c r="K2329" i="1" a="1"/>
  <c r="K2329" i="1" s="1"/>
  <c r="L2328" i="1" a="1"/>
  <c r="L2328" i="1" s="1"/>
  <c r="J2329" i="1" a="1"/>
  <c r="J2329" i="1" s="1"/>
  <c r="M2326" i="1" a="1"/>
  <c r="M2326" i="1" s="1"/>
  <c r="I2329" i="1" a="1"/>
  <c r="I2329" i="1" s="1"/>
  <c r="O2325" i="1" a="1"/>
  <c r="O2325" i="1"/>
  <c r="H2326" i="1" a="1"/>
  <c r="H2326" i="1"/>
  <c r="H2329" i="1" a="1"/>
  <c r="H2329" i="1"/>
  <c r="Q2328" i="1" a="1"/>
  <c r="Q2328" i="1"/>
  <c r="P2326" i="1" a="1"/>
  <c r="P2326" i="1"/>
  <c r="N2326" i="1" a="1"/>
  <c r="N2326" i="1"/>
  <c r="O2326" i="1" a="1"/>
  <c r="O2326" i="1"/>
  <c r="J2325" i="1" a="1"/>
  <c r="J2325" i="1"/>
  <c r="J2327" i="1" a="1"/>
  <c r="J2327" i="1" s="1"/>
  <c r="G2329" i="1" a="1"/>
  <c r="G2329" i="1"/>
  <c r="P2323" i="1" a="1"/>
  <c r="P2323" i="1" s="1"/>
  <c r="P2322" i="1" s="1" a="1"/>
  <c r="P2322" i="1" s="1"/>
  <c r="F2329" i="1" a="1"/>
  <c r="F2329" i="1" s="1"/>
  <c r="P2328" i="1" a="1"/>
  <c r="P2328" i="1" s="1"/>
  <c r="G2325" i="1" a="1"/>
  <c r="G2325" i="1"/>
  <c r="O2328" i="1" a="1"/>
  <c r="O2328" i="1" s="1"/>
  <c r="N2328" i="1" a="1"/>
  <c r="N2328" i="1" s="1"/>
  <c r="M2328" i="1" a="1"/>
  <c r="M2328" i="1" s="1"/>
  <c r="H2325" i="1" a="1"/>
  <c r="H2325" i="1"/>
  <c r="H2328" i="1" a="1"/>
  <c r="H2328" i="1"/>
  <c r="H2327" i="1" a="1"/>
  <c r="H2327" i="1"/>
  <c r="K2328" i="1" a="1"/>
  <c r="K2328" i="1"/>
  <c r="N2327" i="1" a="1"/>
  <c r="N2327" i="1"/>
  <c r="J2328" i="1" a="1"/>
  <c r="J2328" i="1"/>
  <c r="I2328" i="1" a="1"/>
  <c r="I2328" i="1"/>
  <c r="O2327" i="1" a="1"/>
  <c r="O2327" i="1" s="1"/>
  <c r="M2327" i="1" a="1"/>
  <c r="M2327" i="1"/>
  <c r="M2314" i="1" a="1"/>
  <c r="M2314" i="1" s="1"/>
  <c r="P2314" i="1" a="1"/>
  <c r="P2314" i="1"/>
  <c r="K2314" i="1" a="1"/>
  <c r="K2314" i="1" s="1"/>
  <c r="O2314" i="1" a="1"/>
  <c r="O2314" i="1"/>
  <c r="L2314" i="1" a="1"/>
  <c r="L2314" i="1"/>
  <c r="J2314" i="1" a="1"/>
  <c r="J2314" i="1"/>
  <c r="I2314" i="1" a="1"/>
  <c r="I2314" i="1"/>
  <c r="H2314" i="1" a="1"/>
  <c r="H2314" i="1"/>
  <c r="G2314" i="1" a="1"/>
  <c r="G2314" i="1"/>
  <c r="F2316" i="1" a="1"/>
  <c r="F2316" i="1"/>
  <c r="F2314" i="1" a="1"/>
  <c r="F2314" i="1"/>
  <c r="Q2314" i="1" a="1"/>
  <c r="Q2314" i="1"/>
  <c r="H2316" i="1" a="1"/>
  <c r="H2316" i="1"/>
  <c r="G2316" i="1" a="1"/>
  <c r="G2316" i="1" s="1"/>
  <c r="N2314" i="1" a="1"/>
  <c r="N2314" i="1" s="1"/>
  <c r="O2047" i="1" a="1"/>
  <c r="O2047" i="1" s="1"/>
  <c r="H2049" i="1" a="1"/>
  <c r="H2049" i="1"/>
  <c r="I2048" i="1" a="1"/>
  <c r="I2048" i="1" s="1"/>
  <c r="F2048" i="1" a="1"/>
  <c r="F2048" i="1" s="1"/>
  <c r="N2048" i="1" a="1"/>
  <c r="N2048" i="1" s="1"/>
  <c r="O2049" i="1" a="1"/>
  <c r="O2049" i="1"/>
  <c r="L2049" i="1" a="1"/>
  <c r="L2049" i="1"/>
  <c r="J2048" i="1" a="1"/>
  <c r="J2048" i="1"/>
  <c r="Q2049" i="1" a="1"/>
  <c r="Q2049" i="1"/>
  <c r="P2049" i="1" a="1"/>
  <c r="P2049" i="1"/>
  <c r="M2049" i="1" a="1"/>
  <c r="M2049" i="1"/>
  <c r="P2047" i="1" a="1"/>
  <c r="P2047" i="1"/>
  <c r="Q2047" i="1" a="1"/>
  <c r="Q2047" i="1"/>
  <c r="O2048" i="1" a="1"/>
  <c r="O2048" i="1" s="1"/>
  <c r="F2049" i="1" a="1"/>
  <c r="F2049" i="1"/>
  <c r="N2049" i="1" a="1"/>
  <c r="N2049" i="1"/>
  <c r="I2049" i="1" a="1"/>
  <c r="I2049" i="1" s="1"/>
  <c r="M2048" i="1" a="1"/>
  <c r="M2048" i="1"/>
  <c r="K2048" i="1" a="1"/>
  <c r="K2048" i="1"/>
  <c r="G2049" i="1" a="1"/>
  <c r="G2049" i="1"/>
  <c r="L2048" i="1" a="1"/>
  <c r="L2048" i="1"/>
  <c r="H2048" i="1" a="1"/>
  <c r="H2048" i="1"/>
  <c r="P2048" i="1" a="1"/>
  <c r="P2048" i="1"/>
  <c r="G2048" i="1" a="1"/>
  <c r="G2048" i="1"/>
  <c r="Q2048" i="1" a="1"/>
  <c r="Q2048" i="1"/>
  <c r="K2049" i="1" a="1"/>
  <c r="K2049" i="1"/>
  <c r="J2049" i="1" a="1"/>
  <c r="J2049" i="1"/>
  <c r="I2316" i="1" a="1"/>
  <c r="I2316" i="1" s="1"/>
  <c r="H2320" i="1" a="1"/>
  <c r="H2320" i="1"/>
  <c r="H2319" i="1" s="1" a="1"/>
  <c r="H2319" i="1" s="1"/>
  <c r="I2320" i="1" a="1"/>
  <c r="I2320" i="1"/>
  <c r="I2319" i="1" s="1" a="1"/>
  <c r="I2319" i="1" s="1"/>
  <c r="J2320" i="1" a="1"/>
  <c r="J2320" i="1"/>
  <c r="Q2317" i="1" a="1"/>
  <c r="Q2317" i="1" s="1"/>
  <c r="G2323" i="1" a="1"/>
  <c r="G2323" i="1"/>
  <c r="O2319" i="1" a="1"/>
  <c r="O2319" i="1" s="1"/>
  <c r="O2316" i="1" a="1"/>
  <c r="O2316" i="1" s="1"/>
  <c r="H2323" i="1" a="1"/>
  <c r="H2323" i="1"/>
  <c r="H2317" i="1" a="1"/>
  <c r="H2317" i="1"/>
  <c r="F2323" i="1" a="1"/>
  <c r="F2323" i="1"/>
  <c r="G2322" i="1" a="1"/>
  <c r="G2322" i="1" s="1"/>
  <c r="I2317" i="1" a="1"/>
  <c r="I2317" i="1"/>
  <c r="N2317" i="1" a="1"/>
  <c r="N2317" i="1" s="1"/>
  <c r="J2317" i="1" a="1"/>
  <c r="J2317" i="1"/>
  <c r="J2322" i="1" a="1"/>
  <c r="J2322" i="1" s="1"/>
  <c r="J2319" i="1" a="1"/>
  <c r="J2319" i="1"/>
  <c r="M2316" i="1" a="1"/>
  <c r="M2316" i="1" s="1"/>
  <c r="H2322" i="1" a="1"/>
  <c r="H2322" i="1" s="1"/>
  <c r="J2316" i="1" a="1"/>
  <c r="J2316" i="1"/>
  <c r="O2320" i="1" a="1"/>
  <c r="O2320" i="1" s="1"/>
  <c r="O2317" i="1" a="1"/>
  <c r="O2317" i="1" s="1"/>
  <c r="K2317" i="1" a="1"/>
  <c r="K2317" i="1"/>
  <c r="G2320" i="1" a="1"/>
  <c r="G2320" i="1"/>
  <c r="G2319" i="1" s="1" a="1"/>
  <c r="G2319" i="1" s="1"/>
  <c r="P2317" i="1" a="1"/>
  <c r="P2317" i="1"/>
  <c r="F2320" i="1" a="1"/>
  <c r="F2320" i="1" s="1"/>
  <c r="Q2316" i="1" a="1"/>
  <c r="Q2316" i="1" s="1"/>
  <c r="F2317" i="1" a="1"/>
  <c r="F2317" i="1" s="1"/>
  <c r="M2317" i="1" a="1"/>
  <c r="M2317" i="1"/>
  <c r="L2317" i="1" a="1"/>
  <c r="L2317" i="1"/>
  <c r="G2317" i="1" a="1"/>
  <c r="G2317" i="1"/>
  <c r="M2320" i="1" a="1"/>
  <c r="M2320" i="1" s="1"/>
  <c r="M2319" i="1" s="1" a="1"/>
  <c r="M2319" i="1" s="1"/>
  <c r="I2322" i="1" a="1"/>
  <c r="I2322" i="1" s="1"/>
  <c r="Q2320" i="1" a="1"/>
  <c r="Q2320" i="1" s="1"/>
  <c r="Q2319" i="1" s="1" a="1"/>
  <c r="Q2319" i="1" s="1"/>
  <c r="P2320" i="1" a="1"/>
  <c r="P2320" i="1"/>
  <c r="L2320" i="1" a="1"/>
  <c r="L2320" i="1" s="1"/>
  <c r="L2319" i="1" s="1" a="1"/>
  <c r="L2319" i="1" s="1"/>
  <c r="P2319" i="1" a="1"/>
  <c r="P2319" i="1" s="1"/>
  <c r="L2316" i="1" a="1"/>
  <c r="L2316" i="1"/>
  <c r="N2320" i="1" a="1"/>
  <c r="N2320" i="1"/>
  <c r="Q2322" i="1" a="1"/>
  <c r="Q2322" i="1"/>
  <c r="K2320" i="1" a="1"/>
  <c r="K2320" i="1"/>
  <c r="K2319" i="1" s="1" a="1"/>
  <c r="K2319" i="1" s="1"/>
  <c r="M2322" i="1" a="1"/>
  <c r="M2322" i="1"/>
  <c r="F2322" i="1" a="1"/>
  <c r="F2322" i="1" s="1"/>
  <c r="F2319" i="1" a="1"/>
  <c r="F2319" i="1"/>
  <c r="P2316" i="1" a="1"/>
  <c r="P2316" i="1" s="1"/>
  <c r="N2316" i="1" a="1"/>
  <c r="N2316" i="1"/>
  <c r="N2319" i="1" a="1"/>
  <c r="N2319" i="1" s="1"/>
  <c r="K2316" i="1" a="1"/>
  <c r="K2316" i="1"/>
  <c r="K2047" i="1" a="1"/>
  <c r="K2047" i="1"/>
  <c r="K2045" i="1" a="1"/>
  <c r="K2045" i="1" s="1"/>
  <c r="H2047" i="1" a="1"/>
  <c r="H2047" i="1" s="1"/>
  <c r="P2046" i="1" a="1"/>
  <c r="P2046" i="1" s="1"/>
  <c r="H2045" i="1" a="1"/>
  <c r="H2045" i="1" s="1"/>
  <c r="L2046" i="1" a="1"/>
  <c r="L2046" i="1"/>
  <c r="O2045" i="1" a="1"/>
  <c r="O2045" i="1"/>
  <c r="H2046" i="1" a="1"/>
  <c r="H2046" i="1"/>
  <c r="P2044" i="1" a="1"/>
  <c r="P2044" i="1"/>
  <c r="M2047" i="1" a="1"/>
  <c r="M2047" i="1"/>
  <c r="L2047" i="1" a="1"/>
  <c r="L2047" i="1" s="1"/>
  <c r="J2047" i="1" a="1"/>
  <c r="J2047" i="1"/>
  <c r="I2047" i="1" a="1"/>
  <c r="I2047" i="1" s="1"/>
  <c r="G2047" i="1" a="1"/>
  <c r="G2047" i="1"/>
  <c r="F2047" i="1" a="1"/>
  <c r="F2047" i="1" s="1"/>
  <c r="I2045" i="1" a="1"/>
  <c r="I2045" i="1"/>
  <c r="M2045" i="1" a="1"/>
  <c r="M2045" i="1" s="1"/>
  <c r="Q2046" i="1" a="1"/>
  <c r="Q2046" i="1"/>
  <c r="O2046" i="1" a="1"/>
  <c r="O2046" i="1"/>
  <c r="J2045" i="1" a="1"/>
  <c r="J2045" i="1"/>
  <c r="N2046" i="1" a="1"/>
  <c r="N2046" i="1"/>
  <c r="M2046" i="1" a="1"/>
  <c r="M2046" i="1"/>
  <c r="K2046" i="1" a="1"/>
  <c r="K2046" i="1"/>
  <c r="J2046" i="1" a="1"/>
  <c r="J2046" i="1"/>
  <c r="I2046" i="1" a="1"/>
  <c r="I2046" i="1" s="1"/>
  <c r="G2046" i="1" a="1"/>
  <c r="G2046" i="1"/>
  <c r="G2045" i="1" a="1"/>
  <c r="G2045" i="1"/>
  <c r="F2045" i="1" a="1"/>
  <c r="F2045" i="1" s="1"/>
  <c r="M2044" i="1" a="1"/>
  <c r="M2044" i="1"/>
  <c r="F2046" i="1" a="1"/>
  <c r="F2046" i="1" s="1"/>
  <c r="Q2045" i="1" a="1"/>
  <c r="Q2045" i="1"/>
  <c r="L2045" i="1" a="1"/>
  <c r="L2045" i="1" s="1"/>
  <c r="P2045" i="1" a="1"/>
  <c r="P2045" i="1" s="1"/>
  <c r="O2044" i="1" a="1"/>
  <c r="O2044" i="1" s="1"/>
  <c r="Q2044" i="1" a="1"/>
  <c r="Q2044" i="1"/>
  <c r="N2044" i="1" a="1"/>
  <c r="N2044" i="1"/>
  <c r="N2045" i="1" a="1"/>
  <c r="N2045" i="1"/>
  <c r="N2047" i="1" a="1"/>
  <c r="N2047" i="1"/>
  <c r="J2040" i="1" a="1"/>
  <c r="J2040" i="1" s="1"/>
  <c r="N2039" i="1" a="1"/>
  <c r="N2039" i="1"/>
  <c r="N2041" i="1" a="1"/>
  <c r="N2041" i="1"/>
  <c r="L2041" i="1" a="1"/>
  <c r="L2041" i="1"/>
  <c r="I2041" i="1" a="1"/>
  <c r="I2041" i="1"/>
  <c r="F2041" i="1" a="1"/>
  <c r="F2041" i="1" s="1"/>
  <c r="G2040" i="1" a="1"/>
  <c r="G2040" i="1"/>
  <c r="K2039" i="1" a="1"/>
  <c r="K2039" i="1" s="1"/>
  <c r="O2042" i="1" a="1"/>
  <c r="O2042" i="1"/>
  <c r="F2044" i="1" a="1"/>
  <c r="F2044" i="1"/>
  <c r="J2041" i="1" a="1"/>
  <c r="J2041" i="1"/>
  <c r="H2040" i="1" a="1"/>
  <c r="H2040" i="1"/>
  <c r="G2044" i="1" a="1"/>
  <c r="G2044" i="1"/>
  <c r="L2043" i="1" a="1"/>
  <c r="L2043" i="1"/>
  <c r="J2039" i="1" a="1"/>
  <c r="J2039" i="1" s="1"/>
  <c r="P2043" i="1" a="1"/>
  <c r="P2043" i="1" s="1"/>
  <c r="Q2043" i="1" a="1"/>
  <c r="Q2043" i="1"/>
  <c r="N2043" i="1" a="1"/>
  <c r="N2043" i="1"/>
  <c r="P2042" i="1" a="1"/>
  <c r="P2042" i="1"/>
  <c r="M2043" i="1" a="1"/>
  <c r="M2043" i="1"/>
  <c r="J2043" i="1" a="1"/>
  <c r="J2043" i="1" s="1"/>
  <c r="I2043" i="1" a="1"/>
  <c r="I2043" i="1"/>
  <c r="O2040" i="1" a="1"/>
  <c r="O2040" i="1" s="1"/>
  <c r="Q2042" i="1" a="1"/>
  <c r="Q2042" i="1" s="1"/>
  <c r="M2041" i="1" a="1"/>
  <c r="M2041" i="1" s="1"/>
  <c r="I2039" i="1" a="1"/>
  <c r="I2039" i="1"/>
  <c r="N2042" i="1" a="1"/>
  <c r="N2042" i="1"/>
  <c r="P2039" i="1" a="1"/>
  <c r="P2039" i="1"/>
  <c r="K2042" i="1" a="1"/>
  <c r="K2042" i="1" s="1"/>
  <c r="L2042" i="1" a="1"/>
  <c r="L2042" i="1"/>
  <c r="P2040" i="1" a="1"/>
  <c r="P2040" i="1"/>
  <c r="L2040" i="1" a="1"/>
  <c r="L2040" i="1" s="1"/>
  <c r="Q2041" i="1" a="1"/>
  <c r="Q2041" i="1"/>
  <c r="M2039" i="1" a="1"/>
  <c r="M2039" i="1"/>
  <c r="L2039" i="1" a="1"/>
  <c r="L2039" i="1"/>
  <c r="K2043" i="1" a="1"/>
  <c r="K2043" i="1"/>
  <c r="J2042" i="1" a="1"/>
  <c r="J2042" i="1" s="1"/>
  <c r="F2042" i="1" a="1"/>
  <c r="F2042" i="1"/>
  <c r="F2040" i="1" a="1"/>
  <c r="F2040" i="1"/>
  <c r="Q2040" i="1" a="1"/>
  <c r="Q2040" i="1"/>
  <c r="L2044" i="1" a="1"/>
  <c r="L2044" i="1"/>
  <c r="K2044" i="1" a="1"/>
  <c r="K2044" i="1"/>
  <c r="O2041" i="1" a="1"/>
  <c r="O2041" i="1" s="1"/>
  <c r="K2040" i="1" a="1"/>
  <c r="K2040" i="1"/>
  <c r="G2043" i="1" a="1"/>
  <c r="G2043" i="1"/>
  <c r="M2040" i="1" a="1"/>
  <c r="M2040" i="1"/>
  <c r="J2044" i="1" a="1"/>
  <c r="J2044" i="1" s="1"/>
  <c r="I2044" i="1" a="1"/>
  <c r="I2044" i="1"/>
  <c r="H2042" i="1" a="1"/>
  <c r="H2042" i="1"/>
  <c r="H2044" i="1" a="1"/>
  <c r="H2044" i="1"/>
  <c r="O2043" i="1" a="1"/>
  <c r="O2043" i="1"/>
  <c r="H2043" i="1" a="1"/>
  <c r="H2043" i="1" s="1"/>
  <c r="O2039" i="1" a="1"/>
  <c r="O2039" i="1" s="1"/>
  <c r="G2041" i="1" a="1"/>
  <c r="G2041" i="1" s="1"/>
  <c r="K2041" i="1" a="1"/>
  <c r="K2041" i="1"/>
  <c r="F2043" i="1" a="1"/>
  <c r="F2043" i="1" s="1"/>
  <c r="I2042" i="1" a="1"/>
  <c r="I2042" i="1" s="1"/>
  <c r="P2041" i="1" a="1"/>
  <c r="P2041" i="1"/>
  <c r="H2041" i="1" a="1"/>
  <c r="H2041" i="1" s="1"/>
  <c r="N2040" i="1" a="1"/>
  <c r="N2040" i="1"/>
  <c r="I2040" i="1" a="1"/>
  <c r="I2040" i="1"/>
  <c r="Q2039" i="1" a="1"/>
  <c r="Q2039" i="1"/>
  <c r="G2042" i="1" a="1"/>
  <c r="G2042" i="1" s="1"/>
  <c r="M2042" i="1" a="1"/>
  <c r="M2042" i="1"/>
  <c r="I2036" i="1" a="1"/>
  <c r="I2036" i="1"/>
  <c r="P2034" i="1" a="1"/>
  <c r="P2034" i="1" s="1"/>
  <c r="N2038" i="1" a="1"/>
  <c r="N2038" i="1"/>
  <c r="H2036" i="1" a="1"/>
  <c r="H2036" i="1"/>
  <c r="O2034" i="1" a="1"/>
  <c r="O2034" i="1"/>
  <c r="Q2038" i="1" a="1"/>
  <c r="Q2038" i="1" s="1"/>
  <c r="H2035" i="1" a="1"/>
  <c r="H2035" i="1" s="1"/>
  <c r="F2038" i="1" a="1"/>
  <c r="F2038" i="1"/>
  <c r="H2034" i="1" a="1"/>
  <c r="H2034" i="1"/>
  <c r="G2039" i="1" a="1"/>
  <c r="G2039" i="1" s="1"/>
  <c r="K2034" i="1" a="1"/>
  <c r="K2034" i="1"/>
  <c r="F2039" i="1" a="1"/>
  <c r="F2039" i="1"/>
  <c r="I2038" i="1" a="1"/>
  <c r="I2038" i="1"/>
  <c r="O2037" i="1" a="1"/>
  <c r="O2037" i="1" s="1"/>
  <c r="N2036" i="1" a="1"/>
  <c r="N2036" i="1"/>
  <c r="F2037" i="1" a="1"/>
  <c r="F2037" i="1"/>
  <c r="K2035" i="1" a="1"/>
  <c r="K2035" i="1" s="1"/>
  <c r="K2038" i="1" a="1"/>
  <c r="K2038" i="1" s="1"/>
  <c r="G2038" i="1" a="1"/>
  <c r="G2038" i="1" s="1"/>
  <c r="J2038" i="1" a="1"/>
  <c r="J2038" i="1"/>
  <c r="P2036" i="1" a="1"/>
  <c r="P2036" i="1" s="1"/>
  <c r="L2037" i="1" a="1"/>
  <c r="L2037" i="1"/>
  <c r="J2036" i="1" a="1"/>
  <c r="J2036" i="1" s="1"/>
  <c r="P2038" i="1" a="1"/>
  <c r="P2038" i="1"/>
  <c r="Q2037" i="1" a="1"/>
  <c r="Q2037" i="1"/>
  <c r="P2037" i="1" a="1"/>
  <c r="P2037" i="1" s="1"/>
  <c r="N2034" i="1" a="1"/>
  <c r="N2034" i="1"/>
  <c r="F2034" i="1" a="1"/>
  <c r="F2034" i="1"/>
  <c r="M2038" i="1" a="1"/>
  <c r="M2038" i="1"/>
  <c r="Q2034" i="1" a="1"/>
  <c r="Q2034" i="1" s="1"/>
  <c r="M2037" i="1" a="1"/>
  <c r="M2037" i="1" s="1"/>
  <c r="L2038" i="1" a="1"/>
  <c r="L2038" i="1"/>
  <c r="N2037" i="1" a="1"/>
  <c r="N2037" i="1"/>
  <c r="K2037" i="1" a="1"/>
  <c r="K2037" i="1"/>
  <c r="G2037" i="1" a="1"/>
  <c r="G2037" i="1" s="1"/>
  <c r="O2036" i="1" a="1"/>
  <c r="O2036" i="1" s="1"/>
  <c r="F2035" i="1" a="1"/>
  <c r="F2035" i="1"/>
  <c r="Q2036" i="1" a="1"/>
  <c r="Q2036" i="1" s="1"/>
  <c r="P2035" i="1" a="1"/>
  <c r="P2035" i="1"/>
  <c r="L2035" i="1" a="1"/>
  <c r="L2035" i="1"/>
  <c r="H2038" i="1" a="1"/>
  <c r="H2038" i="1" s="1"/>
  <c r="F2036" i="1" a="1"/>
  <c r="F2036" i="1"/>
  <c r="I2034" i="1" a="1"/>
  <c r="I2034" i="1"/>
  <c r="Q2035" i="1" a="1"/>
  <c r="Q2035" i="1"/>
  <c r="I2037" i="1" a="1"/>
  <c r="I2037" i="1" s="1"/>
  <c r="J2035" i="1" a="1"/>
  <c r="J2035" i="1" s="1"/>
  <c r="K2036" i="1" a="1"/>
  <c r="K2036" i="1" s="1"/>
  <c r="N2035" i="1" a="1"/>
  <c r="N2035" i="1" s="1"/>
  <c r="G2034" i="1" a="1"/>
  <c r="G2034" i="1" s="1"/>
  <c r="H2039" i="1" a="1"/>
  <c r="H2039" i="1"/>
  <c r="G2036" i="1" a="1"/>
  <c r="G2036" i="1"/>
  <c r="I2035" i="1" a="1"/>
  <c r="I2035" i="1" s="1"/>
  <c r="O2038" i="1" a="1"/>
  <c r="O2038" i="1"/>
  <c r="J2037" i="1" a="1"/>
  <c r="J2037" i="1" s="1"/>
  <c r="M2036" i="1" a="1"/>
  <c r="M2036" i="1"/>
  <c r="H2037" i="1" a="1"/>
  <c r="H2037" i="1"/>
  <c r="L2036" i="1" a="1"/>
  <c r="L2036" i="1" s="1"/>
  <c r="O2035" i="1" a="1"/>
  <c r="O2035" i="1"/>
  <c r="L2034" i="1" a="1"/>
  <c r="L2034" i="1"/>
  <c r="M2034" i="1" a="1"/>
  <c r="M2034" i="1" s="1"/>
  <c r="M2035" i="1" a="1"/>
  <c r="M2035" i="1"/>
  <c r="G2035" i="1" a="1"/>
  <c r="G2035" i="1"/>
  <c r="J2034" i="1" a="1"/>
  <c r="J2034" i="1" s="1"/>
  <c r="I2028" i="1" a="1"/>
  <c r="I2028" i="1"/>
  <c r="F2028" i="1" a="1"/>
  <c r="F2028" i="1" s="1"/>
  <c r="I2031" i="1" a="1"/>
  <c r="I2031" i="1"/>
  <c r="Q2032" i="1" a="1"/>
  <c r="Q2032" i="1" s="1"/>
  <c r="Q2031" i="1" s="1" a="1"/>
  <c r="Q2031" i="1" s="1"/>
  <c r="Q2026" i="1" a="1"/>
  <c r="Q2026" i="1"/>
  <c r="P2029" i="1" a="1"/>
  <c r="P2029" i="1"/>
  <c r="P2028" i="1" s="1" a="1"/>
  <c r="P2028" i="1" s="1"/>
  <c r="P2032" i="1" a="1"/>
  <c r="P2032" i="1"/>
  <c r="P2031" i="1" s="1" a="1"/>
  <c r="P2031" i="1" s="1"/>
  <c r="O2032" i="1" a="1"/>
  <c r="O2032" i="1" s="1"/>
  <c r="O2031" i="1" s="1" a="1"/>
  <c r="O2031" i="1" s="1"/>
  <c r="M2032" i="1" a="1"/>
  <c r="M2032" i="1" s="1"/>
  <c r="M2031" i="1" s="1" a="1"/>
  <c r="M2031" i="1" s="1"/>
  <c r="J2032" i="1" a="1"/>
  <c r="J2032" i="1"/>
  <c r="I2032" i="1" a="1"/>
  <c r="I2032" i="1"/>
  <c r="M2029" i="1" a="1"/>
  <c r="M2029" i="1"/>
  <c r="M2028" i="1" s="1" a="1"/>
  <c r="M2028" i="1" s="1"/>
  <c r="G2032" i="1" a="1"/>
  <c r="G2032" i="1"/>
  <c r="G2031" i="1" s="1" a="1"/>
  <c r="G2031" i="1" s="1"/>
  <c r="J2031" i="1" a="1"/>
  <c r="J2031" i="1" s="1"/>
  <c r="F2032" i="1" a="1"/>
  <c r="F2032" i="1"/>
  <c r="F2031" i="1" s="1" a="1"/>
  <c r="F2031" i="1" s="1"/>
  <c r="Q2029" i="1" a="1"/>
  <c r="Q2029" i="1" s="1"/>
  <c r="Q2028" i="1" s="1" a="1"/>
  <c r="Q2028" i="1" s="1"/>
  <c r="N2029" i="1" a="1"/>
  <c r="N2029" i="1" s="1"/>
  <c r="N2028" i="1" s="1" a="1"/>
  <c r="N2028" i="1" s="1"/>
  <c r="J2029" i="1" a="1"/>
  <c r="J2029" i="1" s="1"/>
  <c r="J2028" i="1" s="1" a="1"/>
  <c r="J2028" i="1" s="1"/>
  <c r="G2029" i="1" a="1"/>
  <c r="G2029" i="1"/>
  <c r="O2029" i="1" a="1"/>
  <c r="O2029" i="1"/>
  <c r="O2028" i="1" s="1" a="1"/>
  <c r="O2028" i="1" s="1"/>
  <c r="K2029" i="1" a="1"/>
  <c r="K2029" i="1"/>
  <c r="K2028" i="1" s="1" a="1"/>
  <c r="K2028" i="1" s="1"/>
  <c r="I2029" i="1" a="1"/>
  <c r="I2029" i="1"/>
  <c r="F2029" i="1" a="1"/>
  <c r="F2029" i="1"/>
  <c r="G2028" i="1" a="1"/>
  <c r="G2028" i="1"/>
  <c r="H2029" i="1" a="1"/>
  <c r="H2029" i="1"/>
  <c r="H2028" i="1" s="1" a="1"/>
  <c r="H2028" i="1" s="1"/>
  <c r="N2032" i="1" a="1"/>
  <c r="N2032" i="1" s="1"/>
  <c r="N2031" i="1" s="1" a="1"/>
  <c r="N2031" i="1" s="1"/>
  <c r="H2031" i="1" a="1"/>
  <c r="H2031" i="1" s="1"/>
  <c r="L2032" i="1" a="1"/>
  <c r="L2032" i="1" s="1"/>
  <c r="L2031" i="1" s="1" a="1"/>
  <c r="L2031" i="1" s="1"/>
  <c r="L2029" i="1" a="1"/>
  <c r="L2029" i="1" s="1"/>
  <c r="L2028" i="1" s="1" a="1"/>
  <c r="L2028" i="1" s="1"/>
  <c r="K2032" i="1" a="1"/>
  <c r="K2032" i="1"/>
  <c r="K2031" i="1" s="1" a="1"/>
  <c r="K2031" i="1" s="1"/>
  <c r="H2032" i="1" a="1"/>
  <c r="H2032" i="1"/>
  <c r="M2025" i="1" a="1"/>
  <c r="M2025" i="1"/>
  <c r="G2026" i="1" a="1"/>
  <c r="G2026" i="1" s="1"/>
  <c r="F2026" i="1" a="1"/>
  <c r="F2026" i="1"/>
  <c r="N2023" i="1" a="1"/>
  <c r="N2023" i="1"/>
  <c r="M2023" i="1" a="1"/>
  <c r="M2023" i="1"/>
  <c r="P2023" i="1" a="1"/>
  <c r="P2023" i="1" s="1"/>
  <c r="P2025" i="1" a="1"/>
  <c r="P2025" i="1" s="1"/>
  <c r="N2025" i="1" a="1"/>
  <c r="N2025" i="1" s="1"/>
  <c r="L2023" i="1" a="1"/>
  <c r="L2023" i="1" s="1"/>
  <c r="G2025" i="1" a="1"/>
  <c r="G2025" i="1"/>
  <c r="Q2023" i="1" a="1"/>
  <c r="Q2023" i="1" s="1"/>
  <c r="I2025" i="1" a="1"/>
  <c r="I2025" i="1"/>
  <c r="I2023" i="1" a="1"/>
  <c r="I2023" i="1"/>
  <c r="F2023" i="1" a="1"/>
  <c r="F2023" i="1" s="1"/>
  <c r="O2023" i="1" a="1"/>
  <c r="O2023" i="1"/>
  <c r="J2025" i="1" a="1"/>
  <c r="J2025" i="1"/>
  <c r="P2026" i="1" a="1"/>
  <c r="P2026" i="1"/>
  <c r="K2026" i="1" a="1"/>
  <c r="K2026" i="1" s="1"/>
  <c r="Q2025" i="1" a="1"/>
  <c r="Q2025" i="1"/>
  <c r="O2025" i="1" a="1"/>
  <c r="O2025" i="1"/>
  <c r="L2025" i="1" a="1"/>
  <c r="L2025" i="1" s="1"/>
  <c r="H2025" i="1" a="1"/>
  <c r="H2025" i="1"/>
  <c r="J2023" i="1" a="1"/>
  <c r="J2023" i="1"/>
  <c r="G2023" i="1" a="1"/>
  <c r="G2023" i="1"/>
  <c r="K2025" i="1" a="1"/>
  <c r="K2025" i="1" s="1"/>
  <c r="F2025" i="1" a="1"/>
  <c r="F2025" i="1" s="1"/>
  <c r="O2026" i="1" a="1"/>
  <c r="O2026" i="1"/>
  <c r="N2026" i="1" a="1"/>
  <c r="N2026" i="1"/>
  <c r="J2026" i="1" a="1"/>
  <c r="J2026" i="1"/>
  <c r="H2023" i="1" a="1"/>
  <c r="H2023" i="1"/>
  <c r="M2026" i="1" a="1"/>
  <c r="M2026" i="1"/>
  <c r="L2026" i="1" a="1"/>
  <c r="L2026" i="1"/>
  <c r="K2023" i="1" a="1"/>
  <c r="K2023" i="1"/>
  <c r="I2026" i="1" a="1"/>
  <c r="I2026" i="1"/>
  <c r="H2026" i="1" a="1"/>
  <c r="H2026" i="1" s="1"/>
  <c r="M743" i="1" a="1"/>
  <c r="M743" i="1"/>
  <c r="J743" i="1" a="1"/>
  <c r="J743" i="1"/>
  <c r="Q743" i="1" a="1"/>
  <c r="Q743" i="1" s="1"/>
  <c r="P743" i="1" a="1"/>
  <c r="P743" i="1"/>
  <c r="G743" i="1" a="1"/>
  <c r="G743" i="1"/>
  <c r="O743" i="1" a="1"/>
  <c r="O743" i="1"/>
  <c r="K742" i="1" a="1"/>
  <c r="K742" i="1" s="1"/>
  <c r="K744" i="1" s="1" a="1"/>
  <c r="K744" i="1" s="1"/>
  <c r="N740" i="1" a="1"/>
  <c r="N740" i="1"/>
  <c r="K740" i="1" a="1"/>
  <c r="K740" i="1" s="1"/>
  <c r="J740" i="1" a="1"/>
  <c r="J740" i="1" s="1"/>
  <c r="I740" i="1" a="1"/>
  <c r="I740" i="1" s="1"/>
  <c r="P740" i="1" a="1"/>
  <c r="P740" i="1"/>
  <c r="K743" i="1" a="1"/>
  <c r="K743" i="1"/>
  <c r="N742" i="1" a="1"/>
  <c r="N742" i="1" s="1"/>
  <c r="N744" i="1" s="1" a="1"/>
  <c r="N744" i="1" s="1"/>
  <c r="M740" i="1" a="1"/>
  <c r="M740" i="1" s="1"/>
  <c r="O740" i="1" a="1"/>
  <c r="O740" i="1"/>
  <c r="L740" i="1" a="1"/>
  <c r="L740" i="1"/>
  <c r="F740" i="1" a="1"/>
  <c r="F740" i="1"/>
  <c r="G740" i="1" a="1"/>
  <c r="G740" i="1" s="1"/>
  <c r="J744" i="1" a="1"/>
  <c r="J744" i="1" s="1"/>
  <c r="N743" i="1" a="1"/>
  <c r="N743" i="1" s="1"/>
  <c r="L743" i="1" a="1"/>
  <c r="L743" i="1" s="1"/>
  <c r="Q740" i="1" a="1"/>
  <c r="Q740" i="1" s="1"/>
  <c r="I743" i="1" a="1"/>
  <c r="I743" i="1"/>
  <c r="H740" i="1" a="1"/>
  <c r="H740" i="1" s="1"/>
  <c r="H743" i="1" a="1"/>
  <c r="H743" i="1"/>
  <c r="F743" i="1" a="1"/>
  <c r="F743" i="1"/>
  <c r="J742" i="1" a="1"/>
  <c r="J742" i="1"/>
  <c r="O727" i="1" a="1"/>
  <c r="O727" i="1"/>
  <c r="M727" i="1" a="1"/>
  <c r="M727" i="1"/>
  <c r="H727" i="1" a="1"/>
  <c r="H727" i="1"/>
  <c r="F727" i="1" a="1"/>
  <c r="F727" i="1"/>
  <c r="L727" i="1" a="1"/>
  <c r="L727" i="1" s="1"/>
  <c r="J727" i="1" a="1"/>
  <c r="J727" i="1" s="1"/>
  <c r="Q727" i="1" a="1"/>
  <c r="Q727" i="1" s="1"/>
  <c r="G727" i="1" a="1"/>
  <c r="G727" i="1"/>
  <c r="N727" i="1" a="1"/>
  <c r="N727" i="1"/>
  <c r="J728" i="1" a="1"/>
  <c r="J728" i="1" s="1"/>
  <c r="N726" i="1" a="1"/>
  <c r="N726" i="1"/>
  <c r="N728" i="1" s="1" a="1"/>
  <c r="N728" i="1" s="1"/>
  <c r="P727" i="1" a="1"/>
  <c r="P727" i="1" s="1"/>
  <c r="K727" i="1" a="1"/>
  <c r="K727" i="1" s="1"/>
  <c r="I727" i="1" a="1"/>
  <c r="I727" i="1" s="1"/>
  <c r="Q720" i="1" a="1"/>
  <c r="Q720" i="1"/>
  <c r="N720" i="1" a="1"/>
  <c r="N720" i="1"/>
  <c r="P719" i="1" a="1"/>
  <c r="P719" i="1"/>
  <c r="N719" i="1" a="1"/>
  <c r="N719" i="1"/>
  <c r="I719" i="1" a="1"/>
  <c r="I719" i="1"/>
  <c r="F719" i="1" a="1"/>
  <c r="F719" i="1" s="1"/>
  <c r="L718" i="1" a="1"/>
  <c r="L718" i="1" s="1"/>
  <c r="H724" i="1" a="1"/>
  <c r="H724" i="1"/>
  <c r="O724" i="1" a="1"/>
  <c r="O724" i="1"/>
  <c r="K718" i="1" a="1"/>
  <c r="K718" i="1"/>
  <c r="K720" i="1" a="1"/>
  <c r="K720" i="1" s="1"/>
  <c r="O720" i="1" a="1"/>
  <c r="O720" i="1"/>
  <c r="O742" i="1" s="1" a="1"/>
  <c r="O742" i="1" s="1"/>
  <c r="O744" i="1" s="1" a="1"/>
  <c r="O744" i="1" s="1"/>
  <c r="G724" i="1" a="1"/>
  <c r="G724" i="1" s="1"/>
  <c r="P724" i="1" a="1"/>
  <c r="P724" i="1"/>
  <c r="H719" i="1" a="1"/>
  <c r="H719" i="1"/>
  <c r="J720" i="1" a="1"/>
  <c r="J720" i="1"/>
  <c r="F720" i="1" a="1"/>
  <c r="F720" i="1"/>
  <c r="F726" i="1" a="1"/>
  <c r="F726" i="1"/>
  <c r="F728" i="1" s="1" a="1"/>
  <c r="F728" i="1" s="1"/>
  <c r="N724" i="1" a="1"/>
  <c r="N724" i="1" s="1"/>
  <c r="K724" i="1" a="1"/>
  <c r="K724" i="1"/>
  <c r="K719" i="1" a="1"/>
  <c r="K719" i="1"/>
  <c r="H718" i="1" a="1"/>
  <c r="H718" i="1"/>
  <c r="G718" i="1" a="1"/>
  <c r="G718" i="1"/>
  <c r="Q718" i="1" a="1"/>
  <c r="Q718" i="1"/>
  <c r="Q724" i="1" a="1"/>
  <c r="Q724" i="1" s="1"/>
  <c r="M724" i="1" a="1"/>
  <c r="M724" i="1"/>
  <c r="I724" i="1" a="1"/>
  <c r="I724" i="1" s="1"/>
  <c r="I720" i="1" a="1"/>
  <c r="I720" i="1"/>
  <c r="F718" i="1" a="1"/>
  <c r="F718" i="1" s="1"/>
  <c r="N718" i="1" a="1"/>
  <c r="N718" i="1"/>
  <c r="J718" i="1" a="1"/>
  <c r="J718" i="1"/>
  <c r="J726" i="1" s="1" a="1"/>
  <c r="J726" i="1" s="1"/>
  <c r="H720" i="1" a="1"/>
  <c r="H720" i="1"/>
  <c r="F724" i="1" a="1"/>
  <c r="F724" i="1"/>
  <c r="L720" i="1" a="1"/>
  <c r="L720" i="1" s="1"/>
  <c r="G719" i="1" a="1"/>
  <c r="G719" i="1" s="1"/>
  <c r="O718" i="1" a="1"/>
  <c r="O718" i="1" s="1"/>
  <c r="P720" i="1" a="1"/>
  <c r="P720" i="1"/>
  <c r="M720" i="1" a="1"/>
  <c r="M720" i="1"/>
  <c r="M742" i="1" s="1" a="1"/>
  <c r="M742" i="1" s="1"/>
  <c r="M744" i="1" s="1" a="1"/>
  <c r="M744" i="1" s="1"/>
  <c r="P718" i="1" a="1"/>
  <c r="P718" i="1"/>
  <c r="L724" i="1" a="1"/>
  <c r="L724" i="1"/>
  <c r="J724" i="1" a="1"/>
  <c r="J724" i="1" s="1"/>
  <c r="O719" i="1" a="1"/>
  <c r="O719" i="1"/>
  <c r="G720" i="1" a="1"/>
  <c r="G720" i="1" s="1"/>
  <c r="L719" i="1" a="1"/>
  <c r="L719" i="1" s="1"/>
  <c r="J719" i="1" a="1"/>
  <c r="J719" i="1"/>
  <c r="I718" i="1" a="1"/>
  <c r="I718" i="1"/>
  <c r="Q719" i="1" a="1"/>
  <c r="Q719" i="1"/>
  <c r="M719" i="1" a="1"/>
  <c r="M719" i="1" s="1"/>
  <c r="M718" i="1" a="1"/>
  <c r="M718" i="1"/>
  <c r="L711" i="1" a="1"/>
  <c r="L711" i="1"/>
  <c r="O709" i="1" a="1"/>
  <c r="O709" i="1"/>
  <c r="J711" i="1" a="1"/>
  <c r="J711" i="1"/>
  <c r="M711" i="1" a="1"/>
  <c r="M711" i="1"/>
  <c r="G711" i="1" a="1"/>
  <c r="G711" i="1"/>
  <c r="Q709" i="1" a="1"/>
  <c r="Q709" i="1"/>
  <c r="L709" i="1" a="1"/>
  <c r="L709" i="1" s="1"/>
  <c r="H709" i="1" a="1"/>
  <c r="H709" i="1" s="1"/>
  <c r="M709" i="1" a="1"/>
  <c r="M709" i="1" s="1"/>
  <c r="P711" i="1" a="1"/>
  <c r="P711" i="1" s="1"/>
  <c r="F711" i="1" a="1"/>
  <c r="F711" i="1"/>
  <c r="Q711" i="1" a="1"/>
  <c r="Q711" i="1"/>
  <c r="Q716" i="1" a="1"/>
  <c r="Q716" i="1"/>
  <c r="N711" i="1" a="1"/>
  <c r="N711" i="1" s="1"/>
  <c r="O711" i="1" a="1"/>
  <c r="O711" i="1" s="1"/>
  <c r="P716" i="1" a="1"/>
  <c r="P716" i="1" s="1"/>
  <c r="L716" i="1" a="1"/>
  <c r="L716" i="1"/>
  <c r="G709" i="1" a="1"/>
  <c r="G709" i="1" s="1"/>
  <c r="P709" i="1" a="1"/>
  <c r="P709" i="1"/>
  <c r="O716" i="1" a="1"/>
  <c r="O716" i="1"/>
  <c r="N716" i="1" a="1"/>
  <c r="N716" i="1"/>
  <c r="H711" i="1" a="1"/>
  <c r="H711" i="1" s="1"/>
  <c r="I709" i="1" a="1"/>
  <c r="I709" i="1"/>
  <c r="F709" i="1" a="1"/>
  <c r="F709" i="1" s="1"/>
  <c r="M716" i="1" a="1"/>
  <c r="M716" i="1" s="1"/>
  <c r="K716" i="1" a="1"/>
  <c r="K716" i="1" s="1"/>
  <c r="J716" i="1" a="1"/>
  <c r="J716" i="1"/>
  <c r="I716" i="1" a="1"/>
  <c r="I716" i="1" s="1"/>
  <c r="H716" i="1" a="1"/>
  <c r="H716" i="1"/>
  <c r="I711" i="1" a="1"/>
  <c r="I711" i="1"/>
  <c r="G716" i="1" a="1"/>
  <c r="G716" i="1"/>
  <c r="F716" i="1" a="1"/>
  <c r="F716" i="1"/>
  <c r="J709" i="1" a="1"/>
  <c r="J709" i="1" s="1"/>
  <c r="K711" i="1" a="1"/>
  <c r="K711" i="1"/>
  <c r="K709" i="1" a="1"/>
  <c r="K709" i="1"/>
  <c r="N709" i="1" a="1"/>
  <c r="N709" i="1" s="1"/>
  <c r="Q687" i="1" a="1"/>
  <c r="Q687" i="1" s="1"/>
  <c r="O687" i="1" a="1"/>
  <c r="O687" i="1"/>
  <c r="J696" i="1" a="1"/>
  <c r="J696" i="1" s="1"/>
  <c r="L687" i="1" a="1"/>
  <c r="L687" i="1" s="1"/>
  <c r="I696" i="1" a="1"/>
  <c r="I696" i="1" s="1"/>
  <c r="J688" i="1" a="1"/>
  <c r="J688" i="1"/>
  <c r="H696" i="1" a="1"/>
  <c r="H696" i="1" s="1"/>
  <c r="N688" i="1" a="1"/>
  <c r="N688" i="1" s="1"/>
  <c r="P687" i="1" a="1"/>
  <c r="P687" i="1" s="1"/>
  <c r="K696" i="1" a="1"/>
  <c r="K696" i="1"/>
  <c r="L696" i="1" a="1"/>
  <c r="L696" i="1"/>
  <c r="Q697" i="1" a="1"/>
  <c r="Q697" i="1"/>
  <c r="N697" i="1" a="1"/>
  <c r="N697" i="1" s="1"/>
  <c r="H697" i="1" a="1"/>
  <c r="H697" i="1" s="1"/>
  <c r="F696" i="1" a="1"/>
  <c r="F696" i="1"/>
  <c r="P696" i="1" a="1"/>
  <c r="P696" i="1"/>
  <c r="K688" i="1" a="1"/>
  <c r="K688" i="1" s="1"/>
  <c r="H687" i="1" a="1"/>
  <c r="H687" i="1"/>
  <c r="O696" i="1" a="1"/>
  <c r="O696" i="1" s="1"/>
  <c r="G688" i="1" a="1"/>
  <c r="G688" i="1" s="1"/>
  <c r="M687" i="1" a="1"/>
  <c r="M687" i="1" s="1"/>
  <c r="P697" i="1" a="1"/>
  <c r="P697" i="1"/>
  <c r="O697" i="1" a="1"/>
  <c r="O697" i="1"/>
  <c r="I688" i="1" a="1"/>
  <c r="I688" i="1"/>
  <c r="M697" i="1" a="1"/>
  <c r="M697" i="1"/>
  <c r="M688" i="1" a="1"/>
  <c r="M688" i="1"/>
  <c r="L697" i="1" a="1"/>
  <c r="L697" i="1"/>
  <c r="J697" i="1" a="1"/>
  <c r="J697" i="1" s="1"/>
  <c r="K697" i="1" a="1"/>
  <c r="K697" i="1"/>
  <c r="I697" i="1" a="1"/>
  <c r="I697" i="1"/>
  <c r="Q696" i="1" a="1"/>
  <c r="Q696" i="1"/>
  <c r="G696" i="1" a="1"/>
  <c r="G696" i="1" s="1"/>
  <c r="G697" i="1" a="1"/>
  <c r="G697" i="1"/>
  <c r="J687" i="1" a="1"/>
  <c r="J687" i="1" s="1"/>
  <c r="Q688" i="1" a="1"/>
  <c r="Q688" i="1" s="1"/>
  <c r="H688" i="1" a="1"/>
  <c r="H688" i="1" s="1"/>
  <c r="F697" i="1" a="1"/>
  <c r="F697" i="1" s="1"/>
  <c r="N687" i="1" a="1"/>
  <c r="N687" i="1" s="1"/>
  <c r="N696" i="1" a="1"/>
  <c r="N696" i="1"/>
  <c r="M696" i="1" a="1"/>
  <c r="M696" i="1"/>
  <c r="O688" i="1" a="1"/>
  <c r="O688" i="1"/>
  <c r="F688" i="1" a="1"/>
  <c r="F688" i="1" s="1"/>
  <c r="K687" i="1" a="1"/>
  <c r="K687" i="1"/>
  <c r="I687" i="1" a="1"/>
  <c r="I687" i="1"/>
  <c r="P688" i="1" a="1"/>
  <c r="P688" i="1"/>
  <c r="L688" i="1" a="1"/>
  <c r="L688" i="1"/>
  <c r="M685" i="1" a="1"/>
  <c r="M685" i="1"/>
  <c r="L685" i="1" a="1"/>
  <c r="L685" i="1" s="1"/>
  <c r="J685" i="1" a="1"/>
  <c r="J685" i="1"/>
  <c r="O681" i="1" a="1"/>
  <c r="O681" i="1" s="1"/>
  <c r="H685" i="1" a="1"/>
  <c r="H685" i="1"/>
  <c r="G681" i="1" a="1"/>
  <c r="G681" i="1"/>
  <c r="F685" i="1" a="1"/>
  <c r="F685" i="1"/>
  <c r="Q683" i="1" a="1"/>
  <c r="Q683" i="1"/>
  <c r="M683" i="1" a="1"/>
  <c r="M683" i="1"/>
  <c r="G682" i="1" a="1"/>
  <c r="G682" i="1" s="1"/>
  <c r="P681" i="1" a="1"/>
  <c r="P681" i="1"/>
  <c r="F683" i="1" a="1"/>
  <c r="F683" i="1"/>
  <c r="O683" i="1" a="1"/>
  <c r="O683" i="1"/>
  <c r="L681" i="1" a="1"/>
  <c r="L681" i="1"/>
  <c r="L683" i="1" a="1"/>
  <c r="L683" i="1"/>
  <c r="J683" i="1" a="1"/>
  <c r="J683" i="1"/>
  <c r="F681" i="1" a="1"/>
  <c r="F681" i="1" s="1"/>
  <c r="K682" i="1" a="1"/>
  <c r="K682" i="1"/>
  <c r="H683" i="1" a="1"/>
  <c r="H683" i="1" s="1"/>
  <c r="I681" i="1" a="1"/>
  <c r="I681" i="1" s="1"/>
  <c r="O682" i="1" a="1"/>
  <c r="O682" i="1" s="1"/>
  <c r="M682" i="1" a="1"/>
  <c r="M682" i="1"/>
  <c r="M681" i="1" a="1"/>
  <c r="M681" i="1"/>
  <c r="J681" i="1" a="1"/>
  <c r="J681" i="1" s="1"/>
  <c r="H682" i="1" a="1"/>
  <c r="H682" i="1"/>
  <c r="G687" i="1" a="1"/>
  <c r="G687" i="1"/>
  <c r="P685" i="1" a="1"/>
  <c r="P685" i="1"/>
  <c r="O685" i="1" a="1"/>
  <c r="O685" i="1"/>
  <c r="K685" i="1" a="1"/>
  <c r="K685" i="1"/>
  <c r="L682" i="1" a="1"/>
  <c r="L682" i="1"/>
  <c r="I682" i="1" a="1"/>
  <c r="I682" i="1"/>
  <c r="F682" i="1" a="1"/>
  <c r="F682" i="1"/>
  <c r="N683" i="1" a="1"/>
  <c r="N683" i="1" s="1"/>
  <c r="I683" i="1" a="1"/>
  <c r="I683" i="1"/>
  <c r="P682" i="1" a="1"/>
  <c r="P682" i="1"/>
  <c r="Q681" i="1" a="1"/>
  <c r="Q681" i="1"/>
  <c r="N685" i="1" a="1"/>
  <c r="N685" i="1" s="1"/>
  <c r="N681" i="1" a="1"/>
  <c r="N681" i="1" s="1"/>
  <c r="H681" i="1" a="1"/>
  <c r="H681" i="1"/>
  <c r="I685" i="1" a="1"/>
  <c r="I685" i="1"/>
  <c r="Q682" i="1" a="1"/>
  <c r="Q682" i="1"/>
  <c r="K681" i="1" a="1"/>
  <c r="K681" i="1"/>
  <c r="G683" i="1" a="1"/>
  <c r="G683" i="1"/>
  <c r="F687" i="1" a="1"/>
  <c r="F687" i="1"/>
  <c r="G685" i="1" a="1"/>
  <c r="G685" i="1"/>
  <c r="K683" i="1" a="1"/>
  <c r="K683" i="1"/>
  <c r="P683" i="1" a="1"/>
  <c r="P683" i="1"/>
  <c r="J682" i="1" a="1"/>
  <c r="J682" i="1" s="1"/>
  <c r="Q685" i="1" a="1"/>
  <c r="Q685" i="1" s="1"/>
  <c r="N682" i="1" a="1"/>
  <c r="N682" i="1" s="1"/>
  <c r="Q666" i="1" a="1"/>
  <c r="Q666" i="1"/>
  <c r="K665" i="1" a="1"/>
  <c r="K665" i="1" s="1"/>
  <c r="I666" i="1" a="1"/>
  <c r="I666" i="1" s="1"/>
  <c r="G665" i="1" a="1"/>
  <c r="G665" i="1" s="1"/>
  <c r="M666" i="1" a="1"/>
  <c r="M666" i="1"/>
  <c r="N665" i="1" a="1"/>
  <c r="N665" i="1" s="1"/>
  <c r="F666" i="1" a="1"/>
  <c r="F666" i="1"/>
  <c r="J666" i="1" a="1"/>
  <c r="J666" i="1"/>
  <c r="L666" i="1" a="1"/>
  <c r="L666" i="1"/>
  <c r="I665" i="1" a="1"/>
  <c r="I665" i="1"/>
  <c r="J665" i="1" a="1"/>
  <c r="J665" i="1"/>
  <c r="P665" i="1" a="1"/>
  <c r="P665" i="1" s="1"/>
  <c r="K666" i="1" a="1"/>
  <c r="K666" i="1"/>
  <c r="O665" i="1" a="1"/>
  <c r="O665" i="1"/>
  <c r="N666" i="1" a="1"/>
  <c r="N666" i="1"/>
  <c r="M665" i="1" a="1"/>
  <c r="M665" i="1" s="1"/>
  <c r="O666" i="1" a="1"/>
  <c r="O666" i="1" s="1"/>
  <c r="Q664" i="1" a="1"/>
  <c r="Q664" i="1" s="1"/>
  <c r="G666" i="1" a="1"/>
  <c r="G666" i="1" s="1"/>
  <c r="Q665" i="1" a="1"/>
  <c r="Q665" i="1"/>
  <c r="P666" i="1" a="1"/>
  <c r="P666" i="1" s="1"/>
  <c r="H666" i="1" a="1"/>
  <c r="H666" i="1"/>
  <c r="L665" i="1" a="1"/>
  <c r="L665" i="1"/>
  <c r="H665" i="1" a="1"/>
  <c r="H665" i="1"/>
  <c r="P664" i="1" a="1"/>
  <c r="P664" i="1"/>
  <c r="F665" i="1" a="1"/>
  <c r="F665" i="1"/>
  <c r="K652" i="1" a="1"/>
  <c r="K652" i="1" s="1"/>
  <c r="K653" i="1" a="1"/>
  <c r="K653" i="1" s="1"/>
  <c r="O664" i="1" a="1"/>
  <c r="O664" i="1" s="1"/>
  <c r="N664" i="1" a="1"/>
  <c r="N664" i="1" s="1"/>
  <c r="M664" i="1" a="1"/>
  <c r="M664" i="1" s="1"/>
  <c r="L664" i="1" a="1"/>
  <c r="L664" i="1"/>
  <c r="L652" i="1" a="1"/>
  <c r="L652" i="1" s="1"/>
  <c r="K664" i="1" a="1"/>
  <c r="K664" i="1" s="1"/>
  <c r="G653" i="1" a="1"/>
  <c r="G653" i="1" s="1"/>
  <c r="I653" i="1" a="1"/>
  <c r="I653" i="1"/>
  <c r="O653" i="1" a="1"/>
  <c r="O653" i="1" s="1"/>
  <c r="Q652" i="1" a="1"/>
  <c r="Q652" i="1"/>
  <c r="I652" i="1" a="1"/>
  <c r="I652" i="1"/>
  <c r="O652" i="1" a="1"/>
  <c r="O652" i="1"/>
  <c r="J664" i="1" a="1"/>
  <c r="J664" i="1" s="1"/>
  <c r="I664" i="1" a="1"/>
  <c r="I664" i="1"/>
  <c r="F664" i="1" a="1"/>
  <c r="F664" i="1"/>
  <c r="P653" i="1" a="1"/>
  <c r="P653" i="1" s="1"/>
  <c r="H664" i="1" a="1"/>
  <c r="H664" i="1"/>
  <c r="G664" i="1" a="1"/>
  <c r="G664" i="1" s="1"/>
  <c r="J652" i="1" a="1"/>
  <c r="J652" i="1"/>
  <c r="J653" i="1" a="1"/>
  <c r="J653" i="1" s="1"/>
  <c r="M653" i="1" a="1"/>
  <c r="M653" i="1" s="1"/>
  <c r="N652" i="1" a="1"/>
  <c r="N652" i="1" s="1"/>
  <c r="Q653" i="1" a="1"/>
  <c r="Q653" i="1"/>
  <c r="N653" i="1" a="1"/>
  <c r="N653" i="1" s="1"/>
  <c r="M652" i="1" a="1"/>
  <c r="M652" i="1"/>
  <c r="H653" i="1" a="1"/>
  <c r="H653" i="1"/>
  <c r="F653" i="1" a="1"/>
  <c r="F653" i="1"/>
  <c r="H652" i="1" a="1"/>
  <c r="H652" i="1" s="1"/>
  <c r="L653" i="1" a="1"/>
  <c r="L653" i="1" s="1"/>
  <c r="P652" i="1" a="1"/>
  <c r="P652" i="1" s="1"/>
  <c r="K648" i="1" a="1"/>
  <c r="K648" i="1"/>
  <c r="P645" i="1" a="1"/>
  <c r="P645" i="1"/>
  <c r="G649" i="1" a="1"/>
  <c r="G649" i="1"/>
  <c r="G652" i="1" a="1"/>
  <c r="G652" i="1"/>
  <c r="G650" i="1" a="1"/>
  <c r="G650" i="1" s="1"/>
  <c r="F652" i="1" a="1"/>
  <c r="F652" i="1"/>
  <c r="Q650" i="1" a="1"/>
  <c r="Q650" i="1" s="1"/>
  <c r="H650" i="1" a="1"/>
  <c r="H650" i="1"/>
  <c r="Q645" i="1" a="1"/>
  <c r="Q645" i="1"/>
  <c r="Q647" i="1" a="1"/>
  <c r="Q647" i="1"/>
  <c r="I649" i="1" a="1"/>
  <c r="I649" i="1"/>
  <c r="J648" i="1" a="1"/>
  <c r="J648" i="1" s="1"/>
  <c r="Q649" i="1" a="1"/>
  <c r="Q649" i="1"/>
  <c r="P647" i="1" a="1"/>
  <c r="P647" i="1" s="1"/>
  <c r="G648" i="1" a="1"/>
  <c r="G648" i="1" s="1"/>
  <c r="J650" i="1" a="1"/>
  <c r="J650" i="1"/>
  <c r="P648" i="1" a="1"/>
  <c r="P648" i="1"/>
  <c r="I648" i="1" a="1"/>
  <c r="I648" i="1"/>
  <c r="K647" i="1" a="1"/>
  <c r="K647" i="1" s="1"/>
  <c r="M650" i="1" a="1"/>
  <c r="M650" i="1"/>
  <c r="L649" i="1" a="1"/>
  <c r="L649" i="1" s="1"/>
  <c r="O649" i="1" a="1"/>
  <c r="O649" i="1" s="1"/>
  <c r="N648" i="1" a="1"/>
  <c r="N648" i="1" s="1"/>
  <c r="I647" i="1" a="1"/>
  <c r="I647" i="1"/>
  <c r="N647" i="1" a="1"/>
  <c r="N647" i="1" s="1"/>
  <c r="L650" i="1" a="1"/>
  <c r="L650" i="1"/>
  <c r="M648" i="1" a="1"/>
  <c r="M648" i="1" s="1"/>
  <c r="F647" i="1" a="1"/>
  <c r="F647" i="1" s="1"/>
  <c r="N650" i="1" a="1"/>
  <c r="N650" i="1"/>
  <c r="L648" i="1" a="1"/>
  <c r="L648" i="1"/>
  <c r="N649" i="1" a="1"/>
  <c r="N649" i="1"/>
  <c r="O647" i="1" a="1"/>
  <c r="O647" i="1"/>
  <c r="K650" i="1" a="1"/>
  <c r="K650" i="1"/>
  <c r="P650" i="1" a="1"/>
  <c r="P650" i="1" s="1"/>
  <c r="O650" i="1" a="1"/>
  <c r="O650" i="1"/>
  <c r="I650" i="1" a="1"/>
  <c r="I650" i="1" s="1"/>
  <c r="K649" i="1" a="1"/>
  <c r="K649" i="1" s="1"/>
  <c r="G647" i="1" a="1"/>
  <c r="G647" i="1" s="1"/>
  <c r="F650" i="1" a="1"/>
  <c r="F650" i="1" s="1"/>
  <c r="J649" i="1" a="1"/>
  <c r="J649" i="1" s="1"/>
  <c r="O648" i="1" a="1"/>
  <c r="O648" i="1" s="1"/>
  <c r="J647" i="1" a="1"/>
  <c r="J647" i="1" s="1"/>
  <c r="P649" i="1" a="1"/>
  <c r="P649" i="1" s="1"/>
  <c r="M649" i="1" a="1"/>
  <c r="M649" i="1" s="1"/>
  <c r="H649" i="1" a="1"/>
  <c r="H649" i="1"/>
  <c r="F649" i="1" a="1"/>
  <c r="F649" i="1"/>
  <c r="Q648" i="1" a="1"/>
  <c r="Q648" i="1"/>
  <c r="H648" i="1" a="1"/>
  <c r="H648" i="1"/>
  <c r="H647" i="1" a="1"/>
  <c r="H647" i="1"/>
  <c r="F648" i="1" a="1"/>
  <c r="F648" i="1" s="1"/>
  <c r="L647" i="1" a="1"/>
  <c r="L647" i="1"/>
  <c r="M647" i="1" a="1"/>
  <c r="M647" i="1" s="1"/>
  <c r="O642" i="1" a="1"/>
  <c r="O642" i="1" s="1"/>
  <c r="H643" i="1" a="1"/>
  <c r="H643" i="1" s="1"/>
  <c r="N639" i="1" a="1"/>
  <c r="N639" i="1" s="1"/>
  <c r="Q642" i="1" a="1"/>
  <c r="Q642" i="1" s="1"/>
  <c r="G645" i="1" a="1"/>
  <c r="G645" i="1"/>
  <c r="L640" i="1" a="1"/>
  <c r="L640" i="1"/>
  <c r="K643" i="1" a="1"/>
  <c r="K643" i="1"/>
  <c r="J642" i="1" a="1"/>
  <c r="J642" i="1"/>
  <c r="N643" i="1" a="1"/>
  <c r="N643" i="1" s="1"/>
  <c r="F640" i="1" a="1"/>
  <c r="F640" i="1"/>
  <c r="N642" i="1" a="1"/>
  <c r="N642" i="1"/>
  <c r="I643" i="1" a="1"/>
  <c r="I643" i="1"/>
  <c r="P640" i="1" a="1"/>
  <c r="P640" i="1"/>
  <c r="K642" i="1" a="1"/>
  <c r="K642" i="1" s="1"/>
  <c r="M645" i="1" a="1"/>
  <c r="M645" i="1"/>
  <c r="I645" i="1" a="1"/>
  <c r="I645" i="1" s="1"/>
  <c r="M642" i="1" a="1"/>
  <c r="M642" i="1"/>
  <c r="Q643" i="1" a="1"/>
  <c r="Q643" i="1" s="1"/>
  <c r="Q640" i="1" a="1"/>
  <c r="Q640" i="1" s="1"/>
  <c r="O643" i="1" a="1"/>
  <c r="O643" i="1" s="1"/>
  <c r="F643" i="1" a="1"/>
  <c r="F643" i="1" s="1"/>
  <c r="P642" i="1" a="1"/>
  <c r="P642" i="1"/>
  <c r="G642" i="1" a="1"/>
  <c r="G642" i="1"/>
  <c r="F642" i="1" a="1"/>
  <c r="F642" i="1"/>
  <c r="N640" i="1" a="1"/>
  <c r="N640" i="1" s="1"/>
  <c r="G640" i="1" a="1"/>
  <c r="G640" i="1"/>
  <c r="L639" i="1" a="1"/>
  <c r="L639" i="1"/>
  <c r="K640" i="1" a="1"/>
  <c r="K640" i="1"/>
  <c r="H642" i="1" a="1"/>
  <c r="H642" i="1"/>
  <c r="O639" i="1" a="1"/>
  <c r="O639" i="1" s="1"/>
  <c r="H640" i="1" a="1"/>
  <c r="H640" i="1"/>
  <c r="Q639" i="1" a="1"/>
  <c r="Q639" i="1" s="1"/>
  <c r="O645" i="1" a="1"/>
  <c r="O645" i="1" s="1"/>
  <c r="N645" i="1" a="1"/>
  <c r="N645" i="1"/>
  <c r="F645" i="1" a="1"/>
  <c r="F645" i="1"/>
  <c r="L643" i="1" a="1"/>
  <c r="L643" i="1"/>
  <c r="I642" i="1" a="1"/>
  <c r="I642" i="1"/>
  <c r="P643" i="1" a="1"/>
  <c r="P643" i="1"/>
  <c r="M640" i="1" a="1"/>
  <c r="M640" i="1"/>
  <c r="J640" i="1" a="1"/>
  <c r="J640" i="1" s="1"/>
  <c r="P639" i="1" a="1"/>
  <c r="P639" i="1"/>
  <c r="M639" i="1" a="1"/>
  <c r="M639" i="1"/>
  <c r="I640" i="1" a="1"/>
  <c r="I640" i="1"/>
  <c r="G643" i="1" a="1"/>
  <c r="G643" i="1"/>
  <c r="L645" i="1" a="1"/>
  <c r="L645" i="1" s="1"/>
  <c r="O640" i="1" a="1"/>
  <c r="O640" i="1" s="1"/>
  <c r="M643" i="1" a="1"/>
  <c r="M643" i="1" s="1"/>
  <c r="L642" i="1" a="1"/>
  <c r="L642" i="1" s="1"/>
  <c r="K645" i="1" a="1"/>
  <c r="K645" i="1" s="1"/>
  <c r="J645" i="1" a="1"/>
  <c r="J645" i="1" s="1"/>
  <c r="H645" i="1" a="1"/>
  <c r="H645" i="1"/>
  <c r="J643" i="1" a="1"/>
  <c r="J643" i="1"/>
  <c r="H637" i="1" a="1"/>
  <c r="H637" i="1"/>
  <c r="O635" i="1" a="1"/>
  <c r="O635" i="1"/>
  <c r="I635" i="1" a="1"/>
  <c r="I635" i="1"/>
  <c r="H635" i="1" a="1"/>
  <c r="H635" i="1" s="1"/>
  <c r="F635" i="1" a="1"/>
  <c r="F635" i="1"/>
  <c r="J635" i="1" a="1"/>
  <c r="J635" i="1"/>
  <c r="N637" i="1" a="1"/>
  <c r="N637" i="1"/>
  <c r="Q633" i="1" a="1"/>
  <c r="Q633" i="1" s="1"/>
  <c r="P633" i="1" a="1"/>
  <c r="P633" i="1"/>
  <c r="M637" i="1" a="1"/>
  <c r="M637" i="1" s="1"/>
  <c r="I637" i="1" a="1"/>
  <c r="I637" i="1"/>
  <c r="Q635" i="1" a="1"/>
  <c r="Q635" i="1"/>
  <c r="P635" i="1" a="1"/>
  <c r="P635" i="1"/>
  <c r="K635" i="1" a="1"/>
  <c r="K635" i="1"/>
  <c r="Q638" i="1" a="1"/>
  <c r="Q638" i="1"/>
  <c r="I639" i="1" a="1"/>
  <c r="I639" i="1"/>
  <c r="K638" i="1" a="1"/>
  <c r="K638" i="1"/>
  <c r="H638" i="1" a="1"/>
  <c r="H638" i="1"/>
  <c r="Q637" i="1" a="1"/>
  <c r="Q637" i="1" s="1"/>
  <c r="H639" i="1" a="1"/>
  <c r="H639" i="1"/>
  <c r="G639" i="1" a="1"/>
  <c r="G639" i="1"/>
  <c r="L633" i="1" a="1"/>
  <c r="L633" i="1" s="1"/>
  <c r="P638" i="1" a="1"/>
  <c r="P638" i="1"/>
  <c r="J638" i="1" a="1"/>
  <c r="J638" i="1"/>
  <c r="G638" i="1" a="1"/>
  <c r="G638" i="1" s="1"/>
  <c r="N635" i="1" a="1"/>
  <c r="N635" i="1" s="1"/>
  <c r="N633" i="1" a="1"/>
  <c r="N633" i="1" s="1"/>
  <c r="K637" i="1" a="1"/>
  <c r="K637" i="1"/>
  <c r="L635" i="1" a="1"/>
  <c r="L635" i="1"/>
  <c r="M635" i="1" a="1"/>
  <c r="M635" i="1"/>
  <c r="F639" i="1" a="1"/>
  <c r="F639" i="1"/>
  <c r="N638" i="1" a="1"/>
  <c r="N638" i="1"/>
  <c r="L638" i="1" a="1"/>
  <c r="L638" i="1"/>
  <c r="P637" i="1" a="1"/>
  <c r="P637" i="1"/>
  <c r="G635" i="1" a="1"/>
  <c r="G635" i="1" s="1"/>
  <c r="O637" i="1" a="1"/>
  <c r="O637" i="1" s="1"/>
  <c r="L637" i="1" a="1"/>
  <c r="L637" i="1"/>
  <c r="O633" i="1" a="1"/>
  <c r="O633" i="1"/>
  <c r="O638" i="1" a="1"/>
  <c r="O638" i="1" s="1"/>
  <c r="M638" i="1" a="1"/>
  <c r="M638" i="1"/>
  <c r="J637" i="1" a="1"/>
  <c r="J637" i="1"/>
  <c r="G637" i="1" a="1"/>
  <c r="G637" i="1"/>
  <c r="M633" i="1" a="1"/>
  <c r="M633" i="1" s="1"/>
  <c r="F638" i="1" a="1"/>
  <c r="F638" i="1"/>
  <c r="F637" i="1" a="1"/>
  <c r="F637" i="1"/>
  <c r="I638" i="1" a="1"/>
  <c r="I638" i="1"/>
  <c r="K627" i="1" a="1"/>
  <c r="K627" i="1"/>
  <c r="J630" i="1" a="1"/>
  <c r="J630" i="1"/>
  <c r="L627" i="1" a="1"/>
  <c r="L627" i="1"/>
  <c r="K633" i="1" a="1"/>
  <c r="K633" i="1" s="1"/>
  <c r="J633" i="1" a="1"/>
  <c r="J633" i="1"/>
  <c r="I633" i="1" a="1"/>
  <c r="I633" i="1"/>
  <c r="H633" i="1" a="1"/>
  <c r="H633" i="1"/>
  <c r="G633" i="1" a="1"/>
  <c r="G633" i="1" s="1"/>
  <c r="K630" i="1" a="1"/>
  <c r="K630" i="1" s="1"/>
  <c r="J628" i="1" a="1"/>
  <c r="J628" i="1" s="1"/>
  <c r="K632" i="1" a="1"/>
  <c r="K632" i="1"/>
  <c r="K629" i="1" a="1"/>
  <c r="K629" i="1"/>
  <c r="J629" i="1" a="1"/>
  <c r="J629" i="1" s="1"/>
  <c r="M628" i="1" a="1"/>
  <c r="M628" i="1"/>
  <c r="Q628" i="1" a="1"/>
  <c r="Q628" i="1"/>
  <c r="F633" i="1" a="1"/>
  <c r="F633" i="1"/>
  <c r="Q632" i="1" a="1"/>
  <c r="Q632" i="1"/>
  <c r="P632" i="1" a="1"/>
  <c r="P632" i="1" s="1"/>
  <c r="O632" i="1" a="1"/>
  <c r="O632" i="1"/>
  <c r="Q627" i="1" a="1"/>
  <c r="Q627" i="1"/>
  <c r="N632" i="1" a="1"/>
  <c r="N632" i="1"/>
  <c r="O630" i="1" a="1"/>
  <c r="O630" i="1" s="1"/>
  <c r="J627" i="1" a="1"/>
  <c r="J627" i="1"/>
  <c r="M632" i="1" a="1"/>
  <c r="M632" i="1"/>
  <c r="Q629" i="1" a="1"/>
  <c r="Q629" i="1"/>
  <c r="G628" i="1" a="1"/>
  <c r="G628" i="1" s="1"/>
  <c r="J632" i="1" a="1"/>
  <c r="J632" i="1"/>
  <c r="H632" i="1" a="1"/>
  <c r="H632" i="1" s="1"/>
  <c r="F630" i="1" a="1"/>
  <c r="F630" i="1"/>
  <c r="G632" i="1" a="1"/>
  <c r="G632" i="1"/>
  <c r="N630" i="1" a="1"/>
  <c r="N630" i="1"/>
  <c r="H630" i="1" a="1"/>
  <c r="H630" i="1" s="1"/>
  <c r="N629" i="1" a="1"/>
  <c r="N629" i="1"/>
  <c r="P630" i="1" a="1"/>
  <c r="P630" i="1"/>
  <c r="M629" i="1" a="1"/>
  <c r="M629" i="1"/>
  <c r="M630" i="1" a="1"/>
  <c r="M630" i="1"/>
  <c r="P629" i="1" a="1"/>
  <c r="P629" i="1" s="1"/>
  <c r="K628" i="1" a="1"/>
  <c r="K628" i="1" s="1"/>
  <c r="O629" i="1" a="1"/>
  <c r="O629" i="1" s="1"/>
  <c r="F628" i="1" a="1"/>
  <c r="F628" i="1"/>
  <c r="P628" i="1" a="1"/>
  <c r="P628" i="1"/>
  <c r="H628" i="1" a="1"/>
  <c r="H628" i="1" s="1"/>
  <c r="L632" i="1" a="1"/>
  <c r="L632" i="1"/>
  <c r="G629" i="1" a="1"/>
  <c r="G629" i="1" s="1"/>
  <c r="L628" i="1" a="1"/>
  <c r="L628" i="1"/>
  <c r="I632" i="1" a="1"/>
  <c r="I632" i="1" s="1"/>
  <c r="F632" i="1" a="1"/>
  <c r="F632" i="1"/>
  <c r="I630" i="1" a="1"/>
  <c r="I630" i="1"/>
  <c r="N628" i="1" a="1"/>
  <c r="N628" i="1"/>
  <c r="H629" i="1" a="1"/>
  <c r="H629" i="1"/>
  <c r="P627" i="1" a="1"/>
  <c r="P627" i="1" s="1"/>
  <c r="G630" i="1" a="1"/>
  <c r="G630" i="1"/>
  <c r="L629" i="1" a="1"/>
  <c r="L629" i="1"/>
  <c r="I629" i="1" a="1"/>
  <c r="I629" i="1"/>
  <c r="N627" i="1" a="1"/>
  <c r="N627" i="1"/>
  <c r="I628" i="1" a="1"/>
  <c r="I628" i="1"/>
  <c r="F629" i="1" a="1"/>
  <c r="F629" i="1" s="1"/>
  <c r="O628" i="1" a="1"/>
  <c r="O628" i="1"/>
  <c r="O627" i="1" a="1"/>
  <c r="O627" i="1" s="1"/>
  <c r="M627" i="1" a="1"/>
  <c r="M627" i="1" s="1"/>
  <c r="Q630" i="1" a="1"/>
  <c r="Q630" i="1"/>
  <c r="L630" i="1" a="1"/>
  <c r="L630" i="1" s="1"/>
  <c r="O625" i="1" a="1"/>
  <c r="O625" i="1"/>
  <c r="J625" i="1" a="1"/>
  <c r="J625" i="1"/>
  <c r="I620" i="1" a="1"/>
  <c r="I620" i="1"/>
  <c r="Q620" i="1" a="1"/>
  <c r="Q620" i="1" s="1"/>
  <c r="N619" i="1" a="1"/>
  <c r="N619" i="1" s="1"/>
  <c r="O623" i="1" a="1"/>
  <c r="O623" i="1" s="1"/>
  <c r="H623" i="1" a="1"/>
  <c r="H623" i="1"/>
  <c r="M620" i="1" a="1"/>
  <c r="M620" i="1"/>
  <c r="F623" i="1" a="1"/>
  <c r="F623" i="1"/>
  <c r="P622" i="1" a="1"/>
  <c r="P622" i="1"/>
  <c r="F627" i="1" a="1"/>
  <c r="F627" i="1" s="1"/>
  <c r="I625" i="1" a="1"/>
  <c r="I625" i="1" s="1"/>
  <c r="N623" i="1" a="1"/>
  <c r="N623" i="1" s="1"/>
  <c r="O622" i="1" a="1"/>
  <c r="O622" i="1" s="1"/>
  <c r="I622" i="1" a="1"/>
  <c r="I622" i="1"/>
  <c r="O619" i="1" a="1"/>
  <c r="O619" i="1" s="1"/>
  <c r="O620" i="1" a="1"/>
  <c r="O620" i="1"/>
  <c r="L620" i="1" a="1"/>
  <c r="L620" i="1" s="1"/>
  <c r="G623" i="1" a="1"/>
  <c r="G623" i="1"/>
  <c r="M625" i="1" a="1"/>
  <c r="M625" i="1"/>
  <c r="L625" i="1" a="1"/>
  <c r="L625" i="1"/>
  <c r="I623" i="1" a="1"/>
  <c r="I623" i="1"/>
  <c r="G622" i="1" a="1"/>
  <c r="G622" i="1"/>
  <c r="Q619" i="1" a="1"/>
  <c r="Q619" i="1"/>
  <c r="H625" i="1" a="1"/>
  <c r="H625" i="1" s="1"/>
  <c r="L622" i="1" a="1"/>
  <c r="L622" i="1" s="1"/>
  <c r="M623" i="1" a="1"/>
  <c r="M623" i="1" s="1"/>
  <c r="K622" i="1" a="1"/>
  <c r="K622" i="1" s="1"/>
  <c r="M622" i="1" a="1"/>
  <c r="M622" i="1" s="1"/>
  <c r="K623" i="1" a="1"/>
  <c r="K623" i="1"/>
  <c r="J623" i="1" a="1"/>
  <c r="J623" i="1" s="1"/>
  <c r="G620" i="1" a="1"/>
  <c r="G620" i="1"/>
  <c r="P623" i="1" a="1"/>
  <c r="P623" i="1" s="1"/>
  <c r="J622" i="1" a="1"/>
  <c r="J622" i="1" s="1"/>
  <c r="P620" i="1" a="1"/>
  <c r="P620" i="1" s="1"/>
  <c r="J620" i="1" a="1"/>
  <c r="J620" i="1"/>
  <c r="P619" i="1" a="1"/>
  <c r="P619" i="1" s="1"/>
  <c r="H627" i="1" a="1"/>
  <c r="H627" i="1"/>
  <c r="N622" i="1" a="1"/>
  <c r="N622" i="1"/>
  <c r="K620" i="1" a="1"/>
  <c r="K620" i="1" s="1"/>
  <c r="P625" i="1" a="1"/>
  <c r="P625" i="1"/>
  <c r="F622" i="1" a="1"/>
  <c r="F622" i="1"/>
  <c r="F620" i="1" a="1"/>
  <c r="F620" i="1" s="1"/>
  <c r="F625" i="1" a="1"/>
  <c r="F625" i="1" s="1"/>
  <c r="N625" i="1" a="1"/>
  <c r="N625" i="1" s="1"/>
  <c r="H620" i="1" a="1"/>
  <c r="H620" i="1"/>
  <c r="I627" i="1" a="1"/>
  <c r="I627" i="1" s="1"/>
  <c r="G627" i="1" a="1"/>
  <c r="G627" i="1"/>
  <c r="Q625" i="1" a="1"/>
  <c r="Q625" i="1"/>
  <c r="K625" i="1" a="1"/>
  <c r="K625" i="1"/>
  <c r="G625" i="1" a="1"/>
  <c r="G625" i="1"/>
  <c r="L623" i="1" a="1"/>
  <c r="L623" i="1" s="1"/>
  <c r="H622" i="1" a="1"/>
  <c r="H622" i="1"/>
  <c r="N620" i="1" a="1"/>
  <c r="N620" i="1" s="1"/>
  <c r="Q622" i="1" a="1"/>
  <c r="Q622" i="1"/>
  <c r="Q623" i="1" a="1"/>
  <c r="Q623" i="1"/>
  <c r="O617" i="1" a="1"/>
  <c r="O617" i="1"/>
  <c r="I617" i="1" a="1"/>
  <c r="I617" i="1" s="1"/>
  <c r="M619" i="1" a="1"/>
  <c r="M619" i="1" s="1"/>
  <c r="O610" i="1" a="1"/>
  <c r="O610" i="1" s="1"/>
  <c r="H619" i="1" a="1"/>
  <c r="H619" i="1"/>
  <c r="F618" i="1" a="1"/>
  <c r="F618" i="1" s="1"/>
  <c r="F619" i="1" a="1"/>
  <c r="F619" i="1" s="1"/>
  <c r="M610" i="1" a="1"/>
  <c r="M610" i="1" s="1"/>
  <c r="P609" i="1" a="1"/>
  <c r="P609" i="1"/>
  <c r="P618" i="1" a="1"/>
  <c r="P618" i="1"/>
  <c r="M618" i="1" a="1"/>
  <c r="M618" i="1"/>
  <c r="K617" i="1" a="1"/>
  <c r="K617" i="1" s="1"/>
  <c r="L610" i="1" a="1"/>
  <c r="L610" i="1"/>
  <c r="P610" i="1" a="1"/>
  <c r="P610" i="1"/>
  <c r="L619" i="1" a="1"/>
  <c r="L619" i="1"/>
  <c r="K619" i="1" a="1"/>
  <c r="K619" i="1"/>
  <c r="M617" i="1" a="1"/>
  <c r="M617" i="1"/>
  <c r="J619" i="1" a="1"/>
  <c r="J619" i="1" s="1"/>
  <c r="I619" i="1" a="1"/>
  <c r="I619" i="1" s="1"/>
  <c r="J617" i="1" a="1"/>
  <c r="J617" i="1" s="1"/>
  <c r="K610" i="1" a="1"/>
  <c r="K610" i="1"/>
  <c r="G619" i="1" a="1"/>
  <c r="G619" i="1"/>
  <c r="H610" i="1" a="1"/>
  <c r="H610" i="1"/>
  <c r="Q618" i="1" a="1"/>
  <c r="Q618" i="1"/>
  <c r="Q609" i="1" a="1"/>
  <c r="Q609" i="1"/>
  <c r="G618" i="1" a="1"/>
  <c r="G618" i="1" s="1"/>
  <c r="Q617" i="1" a="1"/>
  <c r="Q617" i="1"/>
  <c r="J610" i="1" a="1"/>
  <c r="J610" i="1"/>
  <c r="P617" i="1" a="1"/>
  <c r="P617" i="1"/>
  <c r="N617" i="1" a="1"/>
  <c r="N617" i="1"/>
  <c r="F617" i="1" a="1"/>
  <c r="F617" i="1"/>
  <c r="F610" i="1" a="1"/>
  <c r="F610" i="1"/>
  <c r="K618" i="1" a="1"/>
  <c r="K618" i="1" s="1"/>
  <c r="O618" i="1" a="1"/>
  <c r="O618" i="1" s="1"/>
  <c r="L618" i="1" a="1"/>
  <c r="L618" i="1" s="1"/>
  <c r="J618" i="1" a="1"/>
  <c r="J618" i="1" s="1"/>
  <c r="H618" i="1" a="1"/>
  <c r="H618" i="1" s="1"/>
  <c r="H617" i="1" a="1"/>
  <c r="H617" i="1"/>
  <c r="N610" i="1" a="1"/>
  <c r="N610" i="1"/>
  <c r="I610" i="1" a="1"/>
  <c r="I610" i="1" s="1"/>
  <c r="G610" i="1" a="1"/>
  <c r="G610" i="1"/>
  <c r="G617" i="1" a="1"/>
  <c r="G617" i="1"/>
  <c r="L617" i="1" a="1"/>
  <c r="L617" i="1"/>
  <c r="N618" i="1" a="1"/>
  <c r="N618" i="1"/>
  <c r="I618" i="1" a="1"/>
  <c r="I618" i="1"/>
  <c r="Q610" i="1" a="1"/>
  <c r="Q610" i="1"/>
  <c r="I602" i="1" a="1"/>
  <c r="I602" i="1"/>
  <c r="N609" i="1" a="1"/>
  <c r="N609" i="1"/>
  <c r="J606" i="1" a="1"/>
  <c r="J606" i="1" s="1"/>
  <c r="H606" i="1" a="1"/>
  <c r="H606" i="1"/>
  <c r="Q603" i="1" a="1"/>
  <c r="Q603" i="1"/>
  <c r="K602" i="1" a="1"/>
  <c r="K602" i="1"/>
  <c r="I607" i="1" a="1"/>
  <c r="I607" i="1"/>
  <c r="N607" i="1" a="1"/>
  <c r="N607" i="1" s="1"/>
  <c r="M609" i="1" a="1"/>
  <c r="M609" i="1"/>
  <c r="L607" i="1" a="1"/>
  <c r="L607" i="1"/>
  <c r="F602" i="1" a="1"/>
  <c r="F602" i="1"/>
  <c r="L609" i="1" a="1"/>
  <c r="L609" i="1"/>
  <c r="K609" i="1" a="1"/>
  <c r="K609" i="1"/>
  <c r="G606" i="1" a="1"/>
  <c r="G606" i="1"/>
  <c r="O603" i="1" a="1"/>
  <c r="O603" i="1"/>
  <c r="I609" i="1" a="1"/>
  <c r="I609" i="1"/>
  <c r="M607" i="1" a="1"/>
  <c r="M607" i="1"/>
  <c r="P603" i="1" a="1"/>
  <c r="P603" i="1" s="1"/>
  <c r="N606" i="1" a="1"/>
  <c r="N606" i="1" s="1"/>
  <c r="I603" i="1" a="1"/>
  <c r="I603" i="1" s="1"/>
  <c r="Q607" i="1" a="1"/>
  <c r="Q607" i="1"/>
  <c r="O607" i="1" a="1"/>
  <c r="O607" i="1" s="1"/>
  <c r="F607" i="1" a="1"/>
  <c r="F607" i="1"/>
  <c r="N602" i="1" a="1"/>
  <c r="N602" i="1" s="1"/>
  <c r="J602" i="1" a="1"/>
  <c r="J602" i="1"/>
  <c r="M603" i="1" a="1"/>
  <c r="M603" i="1"/>
  <c r="N603" i="1" a="1"/>
  <c r="N603" i="1"/>
  <c r="H603" i="1" a="1"/>
  <c r="H603" i="1"/>
  <c r="K607" i="1" a="1"/>
  <c r="K607" i="1"/>
  <c r="P602" i="1" a="1"/>
  <c r="P602" i="1"/>
  <c r="O606" i="1" a="1"/>
  <c r="O606" i="1"/>
  <c r="J603" i="1" a="1"/>
  <c r="J603" i="1" s="1"/>
  <c r="Q606" i="1" a="1"/>
  <c r="Q606" i="1"/>
  <c r="G602" i="1" a="1"/>
  <c r="G602" i="1"/>
  <c r="I606" i="1" a="1"/>
  <c r="I606" i="1"/>
  <c r="L602" i="1" a="1"/>
  <c r="L602" i="1" s="1"/>
  <c r="F603" i="1" a="1"/>
  <c r="F603" i="1" s="1"/>
  <c r="K606" i="1" a="1"/>
  <c r="K606" i="1" s="1"/>
  <c r="G603" i="1" a="1"/>
  <c r="G603" i="1" s="1"/>
  <c r="L606" i="1" a="1"/>
  <c r="L606" i="1"/>
  <c r="L603" i="1" a="1"/>
  <c r="L603" i="1"/>
  <c r="J609" i="1" a="1"/>
  <c r="J609" i="1"/>
  <c r="H609" i="1" a="1"/>
  <c r="H609" i="1"/>
  <c r="Q602" i="1" a="1"/>
  <c r="Q602" i="1"/>
  <c r="P607" i="1" a="1"/>
  <c r="P607" i="1"/>
  <c r="P606" i="1" a="1"/>
  <c r="P606" i="1"/>
  <c r="F606" i="1" a="1"/>
  <c r="F606" i="1" s="1"/>
  <c r="O602" i="1" a="1"/>
  <c r="O602" i="1" s="1"/>
  <c r="M602" i="1" a="1"/>
  <c r="M602" i="1" s="1"/>
  <c r="K603" i="1" a="1"/>
  <c r="K603" i="1" s="1"/>
  <c r="M606" i="1" a="1"/>
  <c r="M606" i="1" s="1"/>
  <c r="F609" i="1" a="1"/>
  <c r="F609" i="1" s="1"/>
  <c r="O609" i="1" a="1"/>
  <c r="O609" i="1" s="1"/>
  <c r="G607" i="1" a="1"/>
  <c r="G607" i="1" s="1"/>
  <c r="G609" i="1" a="1"/>
  <c r="G609" i="1" s="1"/>
  <c r="H607" i="1" a="1"/>
  <c r="H607" i="1"/>
  <c r="J607" i="1" a="1"/>
  <c r="J607" i="1"/>
  <c r="H602" i="1" a="1"/>
  <c r="H602" i="1"/>
  <c r="I596" i="1" a="1"/>
  <c r="I596" i="1"/>
  <c r="O596" i="1" a="1"/>
  <c r="O596" i="1"/>
  <c r="N596" i="1" a="1"/>
  <c r="N596" i="1" s="1"/>
  <c r="G596" i="1" a="1"/>
  <c r="G596" i="1"/>
  <c r="M596" i="1" a="1"/>
  <c r="M596" i="1"/>
  <c r="L596" i="1" a="1"/>
  <c r="L596" i="1" s="1"/>
  <c r="P595" i="1" a="1"/>
  <c r="P595" i="1"/>
  <c r="O595" i="1" a="1"/>
  <c r="O595" i="1" s="1"/>
  <c r="O592" i="1" a="1"/>
  <c r="O592" i="1" s="1"/>
  <c r="L595" i="1" a="1"/>
  <c r="L595" i="1" s="1"/>
  <c r="H595" i="1" a="1"/>
  <c r="H595" i="1" s="1"/>
  <c r="G592" i="1" a="1"/>
  <c r="G592" i="1" s="1"/>
  <c r="O593" i="1" a="1"/>
  <c r="O593" i="1"/>
  <c r="N592" i="1" a="1"/>
  <c r="N592" i="1"/>
  <c r="N595" i="1" a="1"/>
  <c r="N595" i="1"/>
  <c r="M595" i="1" a="1"/>
  <c r="M595" i="1"/>
  <c r="J595" i="1" a="1"/>
  <c r="J595" i="1"/>
  <c r="I595" i="1" a="1"/>
  <c r="I595" i="1" s="1"/>
  <c r="H592" i="1" a="1"/>
  <c r="H592" i="1" s="1"/>
  <c r="H593" i="1" a="1"/>
  <c r="H593" i="1" s="1"/>
  <c r="J593" i="1" a="1"/>
  <c r="J593" i="1"/>
  <c r="L592" i="1" a="1"/>
  <c r="L592" i="1"/>
  <c r="Q593" i="1" a="1"/>
  <c r="Q593" i="1" s="1"/>
  <c r="I592" i="1" a="1"/>
  <c r="I592" i="1"/>
  <c r="M593" i="1" a="1"/>
  <c r="M593" i="1" s="1"/>
  <c r="F593" i="1" a="1"/>
  <c r="F593" i="1"/>
  <c r="L593" i="1" a="1"/>
  <c r="L593" i="1"/>
  <c r="I593" i="1" a="1"/>
  <c r="I593" i="1"/>
  <c r="N593" i="1" a="1"/>
  <c r="N593" i="1"/>
  <c r="K592" i="1" a="1"/>
  <c r="K592" i="1"/>
  <c r="F595" i="1" a="1"/>
  <c r="F595" i="1"/>
  <c r="J596" i="1" a="1"/>
  <c r="J596" i="1" s="1"/>
  <c r="K593" i="1" a="1"/>
  <c r="K593" i="1"/>
  <c r="H596" i="1" a="1"/>
  <c r="H596" i="1" s="1"/>
  <c r="G595" i="1" a="1"/>
  <c r="G595" i="1" s="1"/>
  <c r="M592" i="1" a="1"/>
  <c r="M592" i="1"/>
  <c r="J592" i="1" a="1"/>
  <c r="J592" i="1"/>
  <c r="K596" i="1" a="1"/>
  <c r="K596" i="1"/>
  <c r="K595" i="1" a="1"/>
  <c r="K595" i="1" s="1"/>
  <c r="Q596" i="1" a="1"/>
  <c r="Q596" i="1" s="1"/>
  <c r="P596" i="1" a="1"/>
  <c r="P596" i="1" s="1"/>
  <c r="F596" i="1" a="1"/>
  <c r="F596" i="1" s="1"/>
  <c r="P593" i="1" a="1"/>
  <c r="P593" i="1" s="1"/>
  <c r="G593" i="1" a="1"/>
  <c r="G593" i="1"/>
  <c r="Q592" i="1" a="1"/>
  <c r="Q592" i="1"/>
  <c r="Q595" i="1" a="1"/>
  <c r="Q595" i="1"/>
  <c r="P592" i="1" a="1"/>
  <c r="P592" i="1" s="1"/>
  <c r="J588" i="1" a="1"/>
  <c r="J588" i="1" s="1"/>
  <c r="H589" i="1" a="1"/>
  <c r="H589" i="1"/>
  <c r="N588" i="1" a="1"/>
  <c r="N588" i="1"/>
  <c r="M588" i="1" a="1"/>
  <c r="M588" i="1"/>
  <c r="P585" i="1" a="1"/>
  <c r="P585" i="1"/>
  <c r="O588" i="1" a="1"/>
  <c r="O588" i="1"/>
  <c r="K585" i="1" a="1"/>
  <c r="K585" i="1" s="1"/>
  <c r="G585" i="1" a="1"/>
  <c r="G585" i="1" s="1"/>
  <c r="Q584" i="1" a="1"/>
  <c r="Q584" i="1" s="1"/>
  <c r="K588" i="1" a="1"/>
  <c r="K588" i="1" s="1"/>
  <c r="I589" i="1" a="1"/>
  <c r="I589" i="1" s="1"/>
  <c r="P588" i="1" a="1"/>
  <c r="P588" i="1"/>
  <c r="F588" i="1" a="1"/>
  <c r="F588" i="1"/>
  <c r="F584" i="1" a="1"/>
  <c r="F584" i="1" s="1"/>
  <c r="G584" i="1" a="1"/>
  <c r="G584" i="1" s="1"/>
  <c r="N589" i="1" a="1"/>
  <c r="N589" i="1" s="1"/>
  <c r="L589" i="1" a="1"/>
  <c r="L589" i="1" s="1"/>
  <c r="F585" i="1" a="1"/>
  <c r="F585" i="1"/>
  <c r="H588" i="1" a="1"/>
  <c r="H588" i="1"/>
  <c r="L585" i="1" a="1"/>
  <c r="L585" i="1"/>
  <c r="H585" i="1" a="1"/>
  <c r="H585" i="1"/>
  <c r="I584" i="1" a="1"/>
  <c r="I584" i="1"/>
  <c r="N585" i="1" a="1"/>
  <c r="N585" i="1" s="1"/>
  <c r="M585" i="1" a="1"/>
  <c r="M585" i="1" s="1"/>
  <c r="J585" i="1" a="1"/>
  <c r="J585" i="1" s="1"/>
  <c r="I585" i="1" a="1"/>
  <c r="I585" i="1" s="1"/>
  <c r="Q589" i="1" a="1"/>
  <c r="Q589" i="1" s="1"/>
  <c r="K589" i="1" a="1"/>
  <c r="K589" i="1"/>
  <c r="Q585" i="1" a="1"/>
  <c r="Q585" i="1" s="1"/>
  <c r="Q588" i="1" a="1"/>
  <c r="Q588" i="1"/>
  <c r="G588" i="1" a="1"/>
  <c r="G588" i="1"/>
  <c r="N584" i="1" a="1"/>
  <c r="N584" i="1"/>
  <c r="F592" i="1" a="1"/>
  <c r="F592" i="1"/>
  <c r="M584" i="1" a="1"/>
  <c r="M584" i="1"/>
  <c r="K584" i="1" a="1"/>
  <c r="K584" i="1"/>
  <c r="I588" i="1" a="1"/>
  <c r="I588" i="1"/>
  <c r="O584" i="1" a="1"/>
  <c r="O584" i="1"/>
  <c r="P584" i="1" a="1"/>
  <c r="P584" i="1"/>
  <c r="H584" i="1" a="1"/>
  <c r="H584" i="1" s="1"/>
  <c r="L588" i="1" a="1"/>
  <c r="L588" i="1"/>
  <c r="G589" i="1" a="1"/>
  <c r="G589" i="1"/>
  <c r="J584" i="1" a="1"/>
  <c r="J584" i="1"/>
  <c r="F589" i="1" a="1"/>
  <c r="F589" i="1" s="1"/>
  <c r="L584" i="1" a="1"/>
  <c r="L584" i="1" s="1"/>
  <c r="P589" i="1" a="1"/>
  <c r="P589" i="1" s="1"/>
  <c r="O589" i="1" a="1"/>
  <c r="O589" i="1" s="1"/>
  <c r="M589" i="1" a="1"/>
  <c r="M589" i="1"/>
  <c r="O585" i="1" a="1"/>
  <c r="O585" i="1" s="1"/>
  <c r="J589" i="1" a="1"/>
  <c r="J589" i="1" s="1"/>
  <c r="K639" i="1" a="1"/>
  <c r="K639" i="1"/>
  <c r="J639" i="1" a="1"/>
  <c r="J639" i="1"/>
  <c r="L31" i="1" a="1"/>
  <c r="L31" i="1"/>
  <c r="Q30" i="1" a="1"/>
  <c r="Q30" i="1"/>
  <c r="G31" i="1" a="1"/>
  <c r="G31" i="1" s="1"/>
  <c r="O30" i="1" a="1"/>
  <c r="O30" i="1"/>
  <c r="N30" i="1" a="1"/>
  <c r="N30" i="1" s="1"/>
  <c r="P31" i="1" a="1"/>
  <c r="P31" i="1" s="1"/>
  <c r="K31" i="1" a="1"/>
  <c r="K31" i="1"/>
  <c r="F31" i="1" a="1"/>
  <c r="F31" i="1"/>
  <c r="H30" i="1" a="1"/>
  <c r="H30" i="1"/>
  <c r="K30" i="1" a="1"/>
  <c r="K30" i="1"/>
  <c r="I31" i="1" a="1"/>
  <c r="I31" i="1" s="1"/>
  <c r="F30" i="1" a="1"/>
  <c r="F30" i="1"/>
  <c r="Q31" i="1" a="1"/>
  <c r="Q31" i="1"/>
  <c r="P30" i="1" a="1"/>
  <c r="P30" i="1"/>
  <c r="M31" i="1" a="1"/>
  <c r="M31" i="1" s="1"/>
  <c r="O31" i="1" a="1"/>
  <c r="O31" i="1"/>
  <c r="L30" i="1" a="1"/>
  <c r="L30" i="1" s="1"/>
  <c r="H31" i="1" a="1"/>
  <c r="H31" i="1" s="1"/>
  <c r="J31" i="1" a="1"/>
  <c r="J31" i="1" s="1"/>
  <c r="N31" i="1" a="1"/>
  <c r="N31" i="1" s="1"/>
  <c r="Q19" i="1"/>
  <c r="P19" i="1"/>
  <c r="O19" i="1"/>
  <c r="N19" i="1"/>
  <c r="M19" i="1"/>
  <c r="L19" i="1"/>
  <c r="K19" i="1"/>
  <c r="J19" i="1"/>
  <c r="J18" i="1" s="1"/>
  <c r="I19" i="1"/>
  <c r="H19" i="1"/>
  <c r="G19" i="1"/>
  <c r="G18" i="1" s="1"/>
  <c r="F19" i="1"/>
  <c r="F18" i="1" s="1"/>
  <c r="Q18" i="1"/>
  <c r="P18" i="1"/>
  <c r="O18" i="1"/>
  <c r="N18" i="1"/>
  <c r="M18" i="1"/>
  <c r="L18" i="1"/>
  <c r="K18" i="1"/>
  <c r="I18" i="1"/>
  <c r="H18" i="1"/>
  <c r="G14" i="1" a="1"/>
  <c r="G14" i="1"/>
  <c r="F13" i="1" a="1"/>
  <c r="F13" i="1" s="1"/>
  <c r="J13" i="1" a="1"/>
  <c r="J13" i="1"/>
  <c r="I13" i="1" a="1"/>
  <c r="I13" i="1"/>
  <c r="H13" i="1" a="1"/>
  <c r="H13" i="1"/>
  <c r="G13" i="1" a="1"/>
  <c r="G13" i="1"/>
  <c r="N13" i="1" a="1"/>
  <c r="N13" i="1"/>
  <c r="M13" i="1" a="1"/>
  <c r="M13" i="1"/>
  <c r="L13" i="1" a="1"/>
  <c r="L13" i="1" s="1"/>
  <c r="K13" i="1" a="1"/>
  <c r="K13" i="1"/>
  <c r="O13" i="1" a="1"/>
  <c r="O13" i="1"/>
  <c r="H14" i="1" a="1"/>
  <c r="H14" i="1" s="1"/>
  <c r="P13" i="1" a="1"/>
  <c r="P13" i="1" s="1"/>
  <c r="Q13" i="1" a="1"/>
  <c r="Q13" i="1" s="1"/>
  <c r="F14" i="1" a="1"/>
  <c r="F14" i="1" s="1"/>
  <c r="I14" i="1" a="1"/>
  <c r="I14" i="1" s="1"/>
  <c r="K275" i="1" a="1"/>
  <c r="K275" i="1" s="1"/>
  <c r="K274" i="1" s="1"/>
  <c r="Q284" i="1" a="1"/>
  <c r="Q284" i="1"/>
  <c r="Q283" i="1" s="1"/>
  <c r="Q382" i="1" s="1"/>
  <c r="G284" i="1" a="1"/>
  <c r="G284" i="1"/>
  <c r="G283" i="1" s="1"/>
  <c r="G382" i="1" s="1"/>
  <c r="Q275" i="1" a="1"/>
  <c r="Q275" i="1" s="1"/>
  <c r="Q274" i="1" s="1"/>
  <c r="M275" i="1" a="1"/>
  <c r="M275" i="1"/>
  <c r="N275" i="1" a="1"/>
  <c r="N275" i="1"/>
  <c r="N274" i="1" s="1"/>
  <c r="O275" i="1" a="1"/>
  <c r="O275" i="1"/>
  <c r="O274" i="1" s="1"/>
  <c r="F275" i="1" a="1"/>
  <c r="F275" i="1"/>
  <c r="G275" i="1" a="1"/>
  <c r="G275" i="1" s="1"/>
  <c r="G274" i="1" s="1"/>
  <c r="G363" i="1" s="1"/>
  <c r="G504" i="1" s="1"/>
  <c r="J284" i="1" a="1"/>
  <c r="J284" i="1" s="1"/>
  <c r="J283" i="1" s="1"/>
  <c r="I284" i="1" a="1"/>
  <c r="I284" i="1"/>
  <c r="I283" i="1" s="1"/>
  <c r="O284" i="1" a="1"/>
  <c r="O284" i="1"/>
  <c r="O283" i="1" s="1"/>
  <c r="O382" i="1" s="1"/>
  <c r="O513" i="1" s="1"/>
  <c r="J275" i="1" a="1"/>
  <c r="J275" i="1" s="1"/>
  <c r="J274" i="1" s="1"/>
  <c r="J363" i="1" s="1"/>
  <c r="J504" i="1" s="1"/>
  <c r="K284" i="1" a="1"/>
  <c r="K284" i="1"/>
  <c r="H284" i="1" a="1"/>
  <c r="H284" i="1" s="1"/>
  <c r="H283" i="1" s="1"/>
  <c r="F284" i="1" a="1"/>
  <c r="F284" i="1"/>
  <c r="L275" i="1" a="1"/>
  <c r="L275" i="1" s="1"/>
  <c r="L274" i="1" s="1"/>
  <c r="M284" i="1" a="1"/>
  <c r="M284" i="1" s="1"/>
  <c r="L284" i="1" a="1"/>
  <c r="L284" i="1"/>
  <c r="L283" i="1" s="1"/>
  <c r="H275" i="1" a="1"/>
  <c r="H275" i="1"/>
  <c r="H274" i="1" s="1"/>
  <c r="P284" i="1" a="1"/>
  <c r="P284" i="1"/>
  <c r="P283" i="1" s="1"/>
  <c r="P275" i="1" a="1"/>
  <c r="P275" i="1"/>
  <c r="P274" i="1" s="1"/>
  <c r="I275" i="1" a="1"/>
  <c r="I275" i="1"/>
  <c r="N284" i="1" a="1"/>
  <c r="N284" i="1" s="1"/>
  <c r="N283" i="1" s="1"/>
  <c r="N382" i="1" s="1"/>
  <c r="N513" i="1" s="1"/>
  <c r="H242" i="1" a="1"/>
  <c r="H242" i="1" s="1"/>
  <c r="H241" i="1" s="1"/>
  <c r="H316" i="1" s="1"/>
  <c r="H471" i="1" s="1"/>
  <c r="J242" i="1" a="1"/>
  <c r="J242" i="1"/>
  <c r="J317" i="1" s="1"/>
  <c r="J472" i="1" s="1"/>
  <c r="O242" i="1" a="1"/>
  <c r="O242" i="1"/>
  <c r="O241" i="1" s="1"/>
  <c r="I242" i="1" a="1"/>
  <c r="I242" i="1" s="1"/>
  <c r="I317" i="1" s="1"/>
  <c r="I472" i="1" s="1"/>
  <c r="K242" i="1" a="1"/>
  <c r="K242" i="1" s="1"/>
  <c r="Q242" i="1" a="1"/>
  <c r="Q242" i="1" s="1"/>
  <c r="Q241" i="1" s="1"/>
  <c r="N242" i="1" a="1"/>
  <c r="N242" i="1"/>
  <c r="N241" i="1" s="1"/>
  <c r="G242" i="1" a="1"/>
  <c r="G242" i="1" s="1"/>
  <c r="G241" i="1" s="1"/>
  <c r="G316" i="1" s="1"/>
  <c r="G471" i="1" s="1"/>
  <c r="F242" i="1" a="1"/>
  <c r="F242" i="1" s="1"/>
  <c r="F241" i="1" s="1"/>
  <c r="F316" i="1" s="1"/>
  <c r="F471" i="1" s="1"/>
  <c r="P242" i="1" a="1"/>
  <c r="P242" i="1" s="1"/>
  <c r="P241" i="1" s="1"/>
  <c r="L242" i="1" a="1"/>
  <c r="L242" i="1"/>
  <c r="L241" i="1" s="1"/>
  <c r="M242" i="1" a="1"/>
  <c r="M242" i="1" s="1"/>
  <c r="M241" i="1" s="1"/>
  <c r="K199" i="1" a="1"/>
  <c r="K199" i="1"/>
  <c r="K198" i="1" s="1"/>
  <c r="P199" i="1" a="1"/>
  <c r="P199" i="1" s="1"/>
  <c r="G199" i="1" a="1"/>
  <c r="G199" i="1"/>
  <c r="G198" i="1" s="1"/>
  <c r="Q199" i="1" a="1"/>
  <c r="Q199" i="1"/>
  <c r="Q362" i="1" s="1"/>
  <c r="H199" i="1" a="1"/>
  <c r="H199" i="1" s="1"/>
  <c r="L199" i="1" a="1"/>
  <c r="L199" i="1" s="1"/>
  <c r="L198" i="1" s="1"/>
  <c r="J199" i="1" a="1"/>
  <c r="J199" i="1"/>
  <c r="O199" i="1" a="1"/>
  <c r="O199" i="1" s="1"/>
  <c r="O198" i="1" s="1"/>
  <c r="I199" i="1" a="1"/>
  <c r="I199" i="1"/>
  <c r="F199" i="1" a="1"/>
  <c r="F199" i="1" s="1"/>
  <c r="F198" i="1" s="1"/>
  <c r="F361" i="1" s="1"/>
  <c r="F428" i="1" s="1"/>
  <c r="N199" i="1" a="1"/>
  <c r="N199" i="1" s="1"/>
  <c r="N198" i="1" s="1"/>
  <c r="N361" i="1" s="1"/>
  <c r="N428" i="1" s="1"/>
  <c r="M199" i="1" a="1"/>
  <c r="M199" i="1"/>
  <c r="M198" i="1" s="1"/>
  <c r="P140" i="1" a="1"/>
  <c r="P140" i="1" s="1"/>
  <c r="Q141" i="1" a="1"/>
  <c r="Q141" i="1"/>
  <c r="F141" i="1" a="1"/>
  <c r="F141" i="1"/>
  <c r="G141" i="1" a="1"/>
  <c r="G141" i="1"/>
  <c r="K141" i="1" a="1"/>
  <c r="K141" i="1"/>
  <c r="Q140" i="1" a="1"/>
  <c r="Q140" i="1"/>
  <c r="P141" i="1" a="1"/>
  <c r="P141" i="1"/>
  <c r="H141" i="1" a="1"/>
  <c r="H141" i="1"/>
  <c r="N140" i="1" a="1"/>
  <c r="N140" i="1"/>
  <c r="O140" i="1" a="1"/>
  <c r="O140" i="1" s="1"/>
  <c r="H139" i="1" a="1"/>
  <c r="H139" i="1" s="1"/>
  <c r="P138" i="1" a="1"/>
  <c r="P138" i="1" s="1"/>
  <c r="M140" i="1" a="1"/>
  <c r="M140" i="1" s="1"/>
  <c r="L139" i="1" a="1"/>
  <c r="L139" i="1"/>
  <c r="O138" i="1" a="1"/>
  <c r="O138" i="1"/>
  <c r="H138" i="1" a="1"/>
  <c r="H138" i="1"/>
  <c r="F139" i="1" a="1"/>
  <c r="F139" i="1"/>
  <c r="F140" i="1" a="1"/>
  <c r="F140" i="1" s="1"/>
  <c r="N138" i="1" a="1"/>
  <c r="N138" i="1" s="1"/>
  <c r="G138" i="1" a="1"/>
  <c r="G138" i="1" s="1"/>
  <c r="N139" i="1" a="1"/>
  <c r="N139" i="1" s="1"/>
  <c r="M139" i="1" a="1"/>
  <c r="M139" i="1" s="1"/>
  <c r="Q139" i="1" a="1"/>
  <c r="Q139" i="1"/>
  <c r="G139" i="1" a="1"/>
  <c r="G139" i="1"/>
  <c r="P139" i="1" a="1"/>
  <c r="P139" i="1"/>
  <c r="O139" i="1" a="1"/>
  <c r="O139" i="1" s="1"/>
  <c r="K139" i="1" a="1"/>
  <c r="K139" i="1"/>
  <c r="Q61" i="1" a="1"/>
  <c r="Q61" i="1"/>
  <c r="N61" i="1" a="1"/>
  <c r="N61" i="1" s="1"/>
  <c r="M61" i="1" a="1"/>
  <c r="M61" i="1" s="1"/>
  <c r="L62" i="1" a="1"/>
  <c r="L62" i="1" s="1"/>
  <c r="J62" i="1" a="1"/>
  <c r="J62" i="1"/>
  <c r="K61" i="1" a="1"/>
  <c r="K61" i="1" s="1"/>
  <c r="G62" i="1" a="1"/>
  <c r="G62" i="1"/>
  <c r="N62" i="1" a="1"/>
  <c r="N62" i="1"/>
  <c r="Q62" i="1" a="1"/>
  <c r="Q62" i="1" s="1"/>
  <c r="H62" i="1" a="1"/>
  <c r="H62" i="1"/>
  <c r="I62" i="1" a="1"/>
  <c r="I62" i="1"/>
  <c r="J61" i="1" a="1"/>
  <c r="J61" i="1" s="1"/>
  <c r="F62" i="1" a="1"/>
  <c r="F62" i="1"/>
  <c r="P61" i="1" a="1"/>
  <c r="P61" i="1" s="1"/>
  <c r="O61" i="1" a="1"/>
  <c r="O61" i="1"/>
  <c r="O62" i="1" a="1"/>
  <c r="O62" i="1"/>
  <c r="P62" i="1" a="1"/>
  <c r="P62" i="1"/>
  <c r="K62" i="1" a="1"/>
  <c r="K62" i="1" s="1"/>
  <c r="H61" i="1" a="1"/>
  <c r="H61" i="1" s="1"/>
  <c r="L61" i="1" a="1"/>
  <c r="L61" i="1" s="1"/>
  <c r="M62" i="1" a="1"/>
  <c r="M62" i="1" s="1"/>
  <c r="I61" i="1" a="1"/>
  <c r="I61" i="1"/>
  <c r="L60" i="1" a="1"/>
  <c r="L60" i="1" s="1"/>
  <c r="L55" i="1" a="1"/>
  <c r="L55" i="1"/>
  <c r="N55" i="1" a="1"/>
  <c r="N55" i="1" s="1"/>
  <c r="N60" i="1" a="1"/>
  <c r="N60" i="1" s="1"/>
  <c r="G61" i="1" a="1"/>
  <c r="G61" i="1"/>
  <c r="I59" i="1" a="1"/>
  <c r="I59" i="1"/>
  <c r="H59" i="1" a="1"/>
  <c r="H59" i="1"/>
  <c r="F59" i="1" a="1"/>
  <c r="F59" i="1" s="1"/>
  <c r="P60" i="1" a="1"/>
  <c r="P60" i="1"/>
  <c r="H60" i="1" a="1"/>
  <c r="H60" i="1"/>
  <c r="Q59" i="1" a="1"/>
  <c r="Q59" i="1" s="1"/>
  <c r="P59" i="1" a="1"/>
  <c r="P59" i="1"/>
  <c r="K59" i="1" a="1"/>
  <c r="K59" i="1" s="1"/>
  <c r="P55" i="1" a="1"/>
  <c r="P55" i="1"/>
  <c r="O59" i="1" a="1"/>
  <c r="O59" i="1"/>
  <c r="Q55" i="1" a="1"/>
  <c r="Q55" i="1" s="1"/>
  <c r="F61" i="1" a="1"/>
  <c r="F61" i="1"/>
  <c r="Q60" i="1" a="1"/>
  <c r="Q60" i="1" s="1"/>
  <c r="G59" i="1" a="1"/>
  <c r="G59" i="1" s="1"/>
  <c r="O55" i="1" a="1"/>
  <c r="O55" i="1"/>
  <c r="K60" i="1" a="1"/>
  <c r="K60" i="1"/>
  <c r="J60" i="1" a="1"/>
  <c r="J60" i="1"/>
  <c r="G60" i="1" a="1"/>
  <c r="G60" i="1"/>
  <c r="M59" i="1" a="1"/>
  <c r="M59" i="1" s="1"/>
  <c r="I60" i="1" a="1"/>
  <c r="I60" i="1"/>
  <c r="M55" i="1" a="1"/>
  <c r="M55" i="1" s="1"/>
  <c r="O60" i="1" a="1"/>
  <c r="O60" i="1" s="1"/>
  <c r="N59" i="1" a="1"/>
  <c r="N59" i="1" s="1"/>
  <c r="M60" i="1" a="1"/>
  <c r="M60" i="1"/>
  <c r="F60" i="1" a="1"/>
  <c r="F60" i="1"/>
  <c r="L59" i="1" a="1"/>
  <c r="L59" i="1"/>
  <c r="J59" i="1" a="1"/>
  <c r="J59" i="1" s="1"/>
  <c r="M54" i="1" a="1"/>
  <c r="M54" i="1" s="1"/>
  <c r="G54" i="1" a="1"/>
  <c r="G54" i="1" s="1"/>
  <c r="O53" i="1" a="1"/>
  <c r="O53" i="1" s="1"/>
  <c r="F55" i="1" a="1"/>
  <c r="F55" i="1"/>
  <c r="K52" i="1" a="1"/>
  <c r="K52" i="1"/>
  <c r="Q54" i="1" a="1"/>
  <c r="Q54" i="1"/>
  <c r="I52" i="1" a="1"/>
  <c r="I52" i="1"/>
  <c r="N54" i="1" a="1"/>
  <c r="N54" i="1" s="1"/>
  <c r="J52" i="1" a="1"/>
  <c r="J52" i="1"/>
  <c r="L54" i="1" a="1"/>
  <c r="L54" i="1" s="1"/>
  <c r="J54" i="1" a="1"/>
  <c r="J54" i="1"/>
  <c r="L53" i="1" a="1"/>
  <c r="L53" i="1" s="1"/>
  <c r="J53" i="1" a="1"/>
  <c r="J53" i="1"/>
  <c r="N52" i="1" a="1"/>
  <c r="N52" i="1" s="1"/>
  <c r="K55" i="1" a="1"/>
  <c r="K55" i="1"/>
  <c r="J55" i="1" a="1"/>
  <c r="J55" i="1" s="1"/>
  <c r="N53" i="1" a="1"/>
  <c r="N53" i="1"/>
  <c r="I53" i="1" a="1"/>
  <c r="I53" i="1"/>
  <c r="O52" i="1" a="1"/>
  <c r="O52" i="1"/>
  <c r="H55" i="1" a="1"/>
  <c r="H55" i="1"/>
  <c r="P54" i="1" a="1"/>
  <c r="P54" i="1"/>
  <c r="K53" i="1" a="1"/>
  <c r="K53" i="1"/>
  <c r="P52" i="1" a="1"/>
  <c r="P52" i="1" s="1"/>
  <c r="G52" i="1" a="1"/>
  <c r="G52" i="1" s="1"/>
  <c r="K54" i="1" a="1"/>
  <c r="K54" i="1" s="1"/>
  <c r="H54" i="1" a="1"/>
  <c r="H54" i="1"/>
  <c r="G53" i="1" a="1"/>
  <c r="G53" i="1"/>
  <c r="P53" i="1" a="1"/>
  <c r="P53" i="1" s="1"/>
  <c r="I55" i="1" a="1"/>
  <c r="I55" i="1" s="1"/>
  <c r="F54" i="1" a="1"/>
  <c r="F54" i="1"/>
  <c r="G55" i="1" a="1"/>
  <c r="G55" i="1"/>
  <c r="O54" i="1" a="1"/>
  <c r="O54" i="1" s="1"/>
  <c r="I54" i="1" a="1"/>
  <c r="I54" i="1"/>
  <c r="M52" i="1" a="1"/>
  <c r="M52" i="1"/>
  <c r="Q53" i="1" a="1"/>
  <c r="Q53" i="1"/>
  <c r="H52" i="1" a="1"/>
  <c r="H52" i="1"/>
  <c r="M53" i="1" a="1"/>
  <c r="M53" i="1" s="1"/>
  <c r="F53" i="1" a="1"/>
  <c r="F53" i="1"/>
  <c r="L52" i="1" a="1"/>
  <c r="L52" i="1" s="1"/>
  <c r="H53" i="1" a="1"/>
  <c r="H53" i="1"/>
  <c r="F52" i="1" a="1"/>
  <c r="F52" i="1"/>
  <c r="Q52" i="1" a="1"/>
  <c r="Q52" i="1" s="1"/>
  <c r="O14" i="1" a="1"/>
  <c r="O14" i="1"/>
  <c r="L15" i="1" a="1"/>
  <c r="L15" i="1"/>
  <c r="M14" i="1" a="1"/>
  <c r="M14" i="1" s="1"/>
  <c r="J14" i="1" a="1"/>
  <c r="J14" i="1" s="1"/>
  <c r="K15" i="1" a="1"/>
  <c r="K15" i="1" s="1"/>
  <c r="I15" i="1" a="1"/>
  <c r="I15" i="1"/>
  <c r="H15" i="1" a="1"/>
  <c r="H15" i="1" s="1"/>
  <c r="K14" i="1" a="1"/>
  <c r="K14" i="1" s="1"/>
  <c r="J15" i="1" a="1"/>
  <c r="J15" i="1"/>
  <c r="F15" i="1" a="1"/>
  <c r="F15" i="1" s="1"/>
  <c r="N14" i="1" a="1"/>
  <c r="N14" i="1" s="1"/>
  <c r="P14" i="1" a="1"/>
  <c r="P14" i="1" s="1"/>
  <c r="M15" i="1" a="1"/>
  <c r="M15" i="1"/>
  <c r="Q14" i="1" a="1"/>
  <c r="Q14" i="1" s="1"/>
  <c r="L14" i="1" a="1"/>
  <c r="L14" i="1"/>
  <c r="Q15" i="1" a="1"/>
  <c r="Q15" i="1"/>
  <c r="O15" i="1" a="1"/>
  <c r="O15" i="1"/>
  <c r="G15" i="1" a="1"/>
  <c r="G15" i="1" s="1"/>
  <c r="P15" i="1" a="1"/>
  <c r="P15" i="1" s="1"/>
  <c r="N15" i="1" a="1"/>
  <c r="N15" i="1" s="1"/>
  <c r="N10" i="1" a="1"/>
  <c r="N10" i="1" s="1"/>
  <c r="P9" i="1" a="1"/>
  <c r="P9" i="1"/>
  <c r="H10" i="1" a="1"/>
  <c r="H10" i="1"/>
  <c r="K10" i="1" a="1"/>
  <c r="K10" i="1" s="1"/>
  <c r="G10" i="1" a="1"/>
  <c r="G10" i="1"/>
  <c r="F10" i="1" a="1"/>
  <c r="F10" i="1" s="1"/>
  <c r="M10" i="1" a="1"/>
  <c r="M10" i="1"/>
  <c r="L10" i="1" a="1"/>
  <c r="L10" i="1" s="1"/>
  <c r="Q9" i="1" a="1"/>
  <c r="Q9" i="1"/>
  <c r="J10" i="1" a="1"/>
  <c r="J10" i="1"/>
  <c r="I10" i="1" a="1"/>
  <c r="I10" i="1"/>
  <c r="M11" i="1" a="1"/>
  <c r="M11" i="1"/>
  <c r="L11" i="1" a="1"/>
  <c r="L11" i="1"/>
  <c r="J11" i="1" a="1"/>
  <c r="J11" i="1"/>
  <c r="K11" i="1" a="1"/>
  <c r="K11" i="1"/>
  <c r="N11" i="1" a="1"/>
  <c r="N11" i="1"/>
  <c r="J6" i="1" a="1"/>
  <c r="J6" i="1" s="1"/>
  <c r="I6" i="1" a="1"/>
  <c r="I6" i="1"/>
  <c r="H6" i="1" a="1"/>
  <c r="H6" i="1" s="1"/>
  <c r="G6" i="1" a="1"/>
  <c r="G6" i="1"/>
  <c r="F6" i="1" a="1"/>
  <c r="F6" i="1" s="1"/>
  <c r="L5" i="1" a="1"/>
  <c r="L5" i="1" s="1"/>
  <c r="Q5" i="1" a="1"/>
  <c r="Q5" i="1"/>
  <c r="P5" i="1" a="1"/>
  <c r="P5" i="1"/>
  <c r="J5" i="1" a="1"/>
  <c r="J5" i="1"/>
  <c r="O5" i="1" a="1"/>
  <c r="O5" i="1"/>
  <c r="N5" i="1" a="1"/>
  <c r="N5" i="1"/>
  <c r="M5" i="1" a="1"/>
  <c r="M5" i="1"/>
  <c r="K5" i="1" a="1"/>
  <c r="K5" i="1"/>
  <c r="L6" i="1" a="1"/>
  <c r="L6" i="1"/>
  <c r="K6" i="1" a="1"/>
  <c r="K6" i="1" s="1"/>
  <c r="N6" i="1" a="1"/>
  <c r="N6" i="1" s="1"/>
  <c r="M6" i="1" a="1"/>
  <c r="M6" i="1" s="1"/>
  <c r="O6" i="1" a="1"/>
  <c r="O6" i="1"/>
  <c r="I11" i="1" a="1"/>
  <c r="I11" i="1" s="1"/>
  <c r="H11" i="1" a="1"/>
  <c r="H11" i="1" s="1"/>
  <c r="F11" i="1" a="1"/>
  <c r="F11" i="1"/>
  <c r="P10" i="1" a="1"/>
  <c r="P10" i="1"/>
  <c r="G11" i="1" a="1"/>
  <c r="G11" i="1"/>
  <c r="O10" i="1" a="1"/>
  <c r="O10" i="1"/>
  <c r="Q10" i="1" a="1"/>
  <c r="Q10" i="1"/>
  <c r="H9" i="1" a="1"/>
  <c r="H9" i="1"/>
  <c r="K9" i="1" a="1"/>
  <c r="K9" i="1"/>
  <c r="J9" i="1" a="1"/>
  <c r="J9" i="1"/>
  <c r="O9" i="1" a="1"/>
  <c r="O9" i="1"/>
  <c r="M9" i="1" a="1"/>
  <c r="M9" i="1" s="1"/>
  <c r="I9" i="1" a="1"/>
  <c r="I9" i="1"/>
  <c r="F9" i="1" a="1"/>
  <c r="F9" i="1" s="1"/>
  <c r="L9" i="1" a="1"/>
  <c r="L9" i="1"/>
  <c r="G9" i="1" a="1"/>
  <c r="G9" i="1" s="1"/>
  <c r="N9" i="1" a="1"/>
  <c r="N9" i="1"/>
  <c r="O4" i="1" a="1"/>
  <c r="O4" i="1"/>
  <c r="H4" i="1" a="1"/>
  <c r="H4" i="1"/>
  <c r="G4" i="1" a="1"/>
  <c r="G4" i="1"/>
  <c r="F4" i="1" a="1"/>
  <c r="F4" i="1"/>
  <c r="L4" i="1" a="1"/>
  <c r="L4" i="1"/>
  <c r="J4" i="1" a="1"/>
  <c r="J4" i="1"/>
  <c r="F5" i="1" a="1"/>
  <c r="F5" i="1"/>
  <c r="P4" i="1" a="1"/>
  <c r="P4" i="1"/>
  <c r="M4" i="1" a="1"/>
  <c r="M4" i="1"/>
  <c r="K4" i="1" a="1"/>
  <c r="K4" i="1" s="1"/>
  <c r="Q4" i="1" a="1"/>
  <c r="Q4" i="1" s="1"/>
  <c r="N4" i="1" a="1"/>
  <c r="N4" i="1"/>
  <c r="I4" i="1" a="1"/>
  <c r="I4" i="1" s="1"/>
  <c r="I5" i="1" a="1"/>
  <c r="I5" i="1" s="1"/>
  <c r="H5" i="1" a="1"/>
  <c r="H5" i="1"/>
  <c r="G5" i="1" a="1"/>
  <c r="G5" i="1"/>
  <c r="Q11" i="1" a="1"/>
  <c r="Q11" i="1"/>
  <c r="P11" i="1" a="1"/>
  <c r="P11" i="1"/>
  <c r="O11" i="1" a="1"/>
  <c r="O11" i="1"/>
  <c r="Q56" i="1" a="1"/>
  <c r="Q56" i="1"/>
  <c r="O56" i="1" a="1"/>
  <c r="O56" i="1"/>
  <c r="L56" i="1" a="1"/>
  <c r="L56" i="1"/>
  <c r="H56" i="1" a="1"/>
  <c r="H56" i="1"/>
  <c r="P56" i="1" a="1"/>
  <c r="P56" i="1" s="1"/>
  <c r="J56" i="1" a="1"/>
  <c r="J56" i="1"/>
  <c r="F56" i="1" a="1"/>
  <c r="F56" i="1" s="1"/>
  <c r="M56" i="1" a="1"/>
  <c r="M56" i="1" s="1"/>
  <c r="I56" i="1" a="1"/>
  <c r="I56" i="1" s="1"/>
  <c r="G56" i="1" a="1"/>
  <c r="G56" i="1"/>
  <c r="N56" i="1" a="1"/>
  <c r="N56" i="1"/>
  <c r="K56" i="1" a="1"/>
  <c r="K56" i="1"/>
  <c r="Q50" i="1" a="1"/>
  <c r="Q50" i="1"/>
  <c r="I50" i="1" a="1"/>
  <c r="I50" i="1"/>
  <c r="O50" i="1" a="1"/>
  <c r="O50" i="1"/>
  <c r="H50" i="1" a="1"/>
  <c r="H50" i="1"/>
  <c r="M50" i="1" a="1"/>
  <c r="M50" i="1"/>
  <c r="K50" i="1" a="1"/>
  <c r="K50" i="1"/>
  <c r="N50" i="1" a="1"/>
  <c r="N50" i="1"/>
  <c r="J50" i="1" a="1"/>
  <c r="J50" i="1"/>
  <c r="P50" i="1" a="1"/>
  <c r="P50" i="1" s="1"/>
  <c r="L50" i="1" a="1"/>
  <c r="L50" i="1" s="1"/>
  <c r="P43" i="1" a="1"/>
  <c r="P43" i="1" s="1"/>
  <c r="L45" i="1" a="1"/>
  <c r="L45" i="1" s="1"/>
  <c r="I45" i="1" a="1"/>
  <c r="I45" i="1"/>
  <c r="H45" i="1" a="1"/>
  <c r="H45" i="1" s="1"/>
  <c r="F44" i="1" a="1"/>
  <c r="F44" i="1"/>
  <c r="G45" i="1" a="1"/>
  <c r="G45" i="1"/>
  <c r="L43" i="1" a="1"/>
  <c r="L43" i="1"/>
  <c r="F45" i="1" a="1"/>
  <c r="F45" i="1"/>
  <c r="O43" i="1" a="1"/>
  <c r="O43" i="1"/>
  <c r="P45" i="1" a="1"/>
  <c r="P45" i="1"/>
  <c r="Q44" i="1" a="1"/>
  <c r="Q44" i="1"/>
  <c r="N44" i="1" a="1"/>
  <c r="N44" i="1"/>
  <c r="J43" i="1" a="1"/>
  <c r="J43" i="1"/>
  <c r="N43" i="1" a="1"/>
  <c r="N43" i="1" s="1"/>
  <c r="K44" i="1" a="1"/>
  <c r="K44" i="1"/>
  <c r="M43" i="1" a="1"/>
  <c r="M43" i="1" s="1"/>
  <c r="O44" i="1" a="1"/>
  <c r="O44" i="1"/>
  <c r="J44" i="1" a="1"/>
  <c r="J44" i="1"/>
  <c r="I44" i="1" a="1"/>
  <c r="I44" i="1" s="1"/>
  <c r="G50" i="1" a="1"/>
  <c r="G50" i="1"/>
  <c r="F50" i="1" a="1"/>
  <c r="F50" i="1"/>
  <c r="M45" i="1" a="1"/>
  <c r="M45" i="1"/>
  <c r="M44" i="1" a="1"/>
  <c r="M44" i="1"/>
  <c r="J45" i="1" a="1"/>
  <c r="J45" i="1"/>
  <c r="Q43" i="1" a="1"/>
  <c r="Q43" i="1"/>
  <c r="Q45" i="1" a="1"/>
  <c r="Q45" i="1"/>
  <c r="N45" i="1" a="1"/>
  <c r="N45" i="1"/>
  <c r="K45" i="1" a="1"/>
  <c r="K45" i="1" s="1"/>
  <c r="P44" i="1" a="1"/>
  <c r="P44" i="1" s="1"/>
  <c r="H44" i="1" a="1"/>
  <c r="H44" i="1" s="1"/>
  <c r="K43" i="1" a="1"/>
  <c r="K43" i="1" s="1"/>
  <c r="G44" i="1" a="1"/>
  <c r="G44" i="1"/>
  <c r="O45" i="1" a="1"/>
  <c r="O45" i="1" s="1"/>
  <c r="L44" i="1" a="1"/>
  <c r="L44" i="1"/>
  <c r="O28" i="1" a="1"/>
  <c r="O28" i="1" s="1"/>
  <c r="L28" i="1" a="1"/>
  <c r="L28" i="1"/>
  <c r="M28" i="1" a="1"/>
  <c r="M28" i="1"/>
  <c r="Q28" i="1" a="1"/>
  <c r="Q28" i="1"/>
  <c r="I43" i="1" a="1"/>
  <c r="I43" i="1"/>
  <c r="H43" i="1" a="1"/>
  <c r="H43" i="1"/>
  <c r="G43" i="1" a="1"/>
  <c r="G43" i="1"/>
  <c r="F43" i="1" a="1"/>
  <c r="F43" i="1" s="1"/>
  <c r="P28" i="1" a="1"/>
  <c r="P28" i="1" s="1"/>
  <c r="N28" i="1" a="1"/>
  <c r="N28" i="1"/>
  <c r="G28" i="1" a="1"/>
  <c r="G28" i="1" s="1"/>
  <c r="K27" i="1" a="1"/>
  <c r="K27" i="1"/>
  <c r="F27" i="1" a="1"/>
  <c r="F27" i="1"/>
  <c r="H26" i="1" a="1"/>
  <c r="H26" i="1" s="1"/>
  <c r="K26" i="1" a="1"/>
  <c r="K26" i="1" s="1"/>
  <c r="O26" i="1" a="1"/>
  <c r="O26" i="1" s="1"/>
  <c r="P27" i="1" a="1"/>
  <c r="P27" i="1"/>
  <c r="M26" i="1" a="1"/>
  <c r="M26" i="1"/>
  <c r="L27" i="1" a="1"/>
  <c r="L27" i="1"/>
  <c r="O27" i="1" a="1"/>
  <c r="O27" i="1"/>
  <c r="N27" i="1" a="1"/>
  <c r="N27" i="1"/>
  <c r="I26" i="1" a="1"/>
  <c r="I26" i="1" s="1"/>
  <c r="I27" i="1" a="1"/>
  <c r="I27" i="1"/>
  <c r="J27" i="1" a="1"/>
  <c r="J27" i="1" s="1"/>
  <c r="F26" i="1" a="1"/>
  <c r="F26" i="1"/>
  <c r="H27" i="1" a="1"/>
  <c r="H27" i="1" s="1"/>
  <c r="G27" i="1" a="1"/>
  <c r="G27" i="1"/>
  <c r="P26" i="1" a="1"/>
  <c r="P26" i="1"/>
  <c r="J26" i="1" a="1"/>
  <c r="J26" i="1"/>
  <c r="N26" i="1" a="1"/>
  <c r="N26" i="1" s="1"/>
  <c r="G26" i="1" a="1"/>
  <c r="G26" i="1"/>
  <c r="Q26" i="1" a="1"/>
  <c r="Q26" i="1" s="1"/>
  <c r="H28" i="1" a="1"/>
  <c r="H28" i="1"/>
  <c r="Q27" i="1" a="1"/>
  <c r="Q27" i="1"/>
  <c r="L26" i="1" a="1"/>
  <c r="L26" i="1"/>
  <c r="F28" i="1" a="1"/>
  <c r="F28" i="1" s="1"/>
  <c r="M27" i="1" a="1"/>
  <c r="M27" i="1"/>
  <c r="K28" i="1" a="1"/>
  <c r="K28" i="1"/>
  <c r="J28" i="1" a="1"/>
  <c r="J28" i="1"/>
  <c r="I28" i="1" a="1"/>
  <c r="I28" i="1" s="1"/>
  <c r="Q25" i="1" a="1"/>
  <c r="Q25" i="1"/>
  <c r="N24" i="1" a="1"/>
  <c r="N24" i="1"/>
  <c r="P25" i="1" a="1"/>
  <c r="P25" i="1"/>
  <c r="O25" i="1" a="1"/>
  <c r="O25" i="1"/>
  <c r="F25" i="1" a="1"/>
  <c r="F25" i="1"/>
  <c r="M25" i="1" a="1"/>
  <c r="M25" i="1"/>
  <c r="P24" i="1" a="1"/>
  <c r="P24" i="1" s="1"/>
  <c r="H25" i="1" a="1"/>
  <c r="H25" i="1"/>
  <c r="G24" i="1" a="1"/>
  <c r="G24" i="1"/>
  <c r="M21" i="1" a="1"/>
  <c r="M21" i="1" s="1"/>
  <c r="G25" i="1" a="1"/>
  <c r="G25" i="1"/>
  <c r="F24" i="1" a="1"/>
  <c r="F24" i="1"/>
  <c r="Q24" i="1" a="1"/>
  <c r="Q24" i="1" s="1"/>
  <c r="L24" i="1" a="1"/>
  <c r="L24" i="1" s="1"/>
  <c r="N21" i="1" a="1"/>
  <c r="N21" i="1" s="1"/>
  <c r="J25" i="1" a="1"/>
  <c r="J25" i="1"/>
  <c r="I24" i="1" a="1"/>
  <c r="I24" i="1"/>
  <c r="N25" i="1" a="1"/>
  <c r="N25" i="1"/>
  <c r="L25" i="1" a="1"/>
  <c r="L25" i="1"/>
  <c r="K25" i="1" a="1"/>
  <c r="K25" i="1"/>
  <c r="O24" i="1" a="1"/>
  <c r="O24" i="1"/>
  <c r="P21" i="1" a="1"/>
  <c r="P21" i="1"/>
  <c r="O21" i="1" a="1"/>
  <c r="O21" i="1" s="1"/>
  <c r="I25" i="1" a="1"/>
  <c r="I25" i="1" s="1"/>
  <c r="M24" i="1" a="1"/>
  <c r="M24" i="1"/>
  <c r="H24" i="1" a="1"/>
  <c r="H24" i="1"/>
  <c r="Q21" i="1" a="1"/>
  <c r="Q21" i="1"/>
  <c r="K24" i="1" a="1"/>
  <c r="K24" i="1"/>
  <c r="J24" i="1" a="1"/>
  <c r="J24" i="1" s="1"/>
  <c r="I16" i="1" a="1"/>
  <c r="I16" i="1"/>
  <c r="F16" i="1" a="1"/>
  <c r="F16" i="1"/>
  <c r="K16" i="1" a="1"/>
  <c r="K16" i="1"/>
  <c r="P17" i="1" a="1"/>
  <c r="P17" i="1"/>
  <c r="L21" i="1" a="1"/>
  <c r="L21" i="1"/>
  <c r="Q16" i="1" a="1"/>
  <c r="Q16" i="1"/>
  <c r="F17" i="1" a="1"/>
  <c r="F17" i="1"/>
  <c r="H16" i="1" a="1"/>
  <c r="H16" i="1"/>
  <c r="J21" i="1" a="1"/>
  <c r="J21" i="1" s="1"/>
  <c r="M17" i="1" a="1"/>
  <c r="M17" i="1"/>
  <c r="J16" i="1" a="1"/>
  <c r="J16" i="1"/>
  <c r="K21" i="1" a="1"/>
  <c r="K21" i="1"/>
  <c r="I17" i="1" a="1"/>
  <c r="I17" i="1" s="1"/>
  <c r="L16" i="1" a="1"/>
  <c r="L16" i="1"/>
  <c r="I21" i="1" a="1"/>
  <c r="I21" i="1" s="1"/>
  <c r="F21" i="1" a="1"/>
  <c r="F21" i="1"/>
  <c r="H21" i="1" a="1"/>
  <c r="H21" i="1"/>
  <c r="Q17" i="1" a="1"/>
  <c r="Q17" i="1"/>
  <c r="K17" i="1" a="1"/>
  <c r="K17" i="1"/>
  <c r="G17" i="1" a="1"/>
  <c r="G17" i="1"/>
  <c r="G16" i="1" a="1"/>
  <c r="G16" i="1"/>
  <c r="L17" i="1" a="1"/>
  <c r="L17" i="1"/>
  <c r="J17" i="1" a="1"/>
  <c r="J17" i="1" s="1"/>
  <c r="O16" i="1" a="1"/>
  <c r="O16" i="1"/>
  <c r="G21" i="1" a="1"/>
  <c r="G21" i="1" s="1"/>
  <c r="N17" i="1" a="1"/>
  <c r="N17" i="1"/>
  <c r="P16" i="1" a="1"/>
  <c r="P16" i="1"/>
  <c r="M16" i="1" a="1"/>
  <c r="M16" i="1"/>
  <c r="H17" i="1" a="1"/>
  <c r="H17" i="1"/>
  <c r="O17" i="1" a="1"/>
  <c r="O17" i="1"/>
  <c r="N16" i="1" a="1"/>
  <c r="N16" i="1"/>
  <c r="Q7" i="1" a="1"/>
  <c r="Q7" i="1"/>
  <c r="M7" i="1" a="1"/>
  <c r="M7" i="1"/>
  <c r="N7" i="1" a="1"/>
  <c r="N7" i="1"/>
  <c r="P7" i="1" a="1"/>
  <c r="P7" i="1"/>
  <c r="O7" i="1" a="1"/>
  <c r="O7" i="1"/>
  <c r="J7" i="1" a="1"/>
  <c r="J7" i="1" s="1"/>
  <c r="G7" i="1" a="1"/>
  <c r="G7" i="1" s="1"/>
  <c r="H7" i="1" a="1"/>
  <c r="H7" i="1"/>
  <c r="F7" i="1" a="1"/>
  <c r="F7" i="1"/>
  <c r="I7" i="1" a="1"/>
  <c r="I7" i="1"/>
  <c r="L7" i="1" a="1"/>
  <c r="L7" i="1" s="1"/>
  <c r="K7" i="1" a="1"/>
  <c r="K7" i="1"/>
  <c r="P6" i="1" a="1"/>
  <c r="P6" i="1" s="1"/>
  <c r="Q6" i="1" a="1"/>
  <c r="Q6" i="1"/>
  <c r="Q1688" i="1"/>
  <c r="M1688" i="1"/>
  <c r="L1283" i="1"/>
  <c r="K1283" i="1"/>
  <c r="L1282" i="1"/>
  <c r="N1203" i="1"/>
  <c r="L222" i="1"/>
  <c r="L221" i="1"/>
  <c r="G127" i="1"/>
  <c r="H127" i="1"/>
  <c r="I127" i="1"/>
  <c r="J127" i="1"/>
  <c r="P127" i="1"/>
  <c r="Q127" i="1"/>
  <c r="K130" i="1"/>
  <c r="O130" i="1"/>
  <c r="P130" i="1"/>
  <c r="M786" i="1" l="1"/>
  <c r="M787" i="1" s="1"/>
  <c r="M783" i="1"/>
  <c r="J124" i="1"/>
  <c r="J320" i="1"/>
  <c r="J475" i="1" s="1"/>
  <c r="J130" i="1"/>
  <c r="J139" i="1" a="1"/>
  <c r="J139" i="1" s="1"/>
  <c r="J382" i="1"/>
  <c r="J513" i="1" s="1"/>
  <c r="H362" i="1"/>
  <c r="H429" i="1" s="1"/>
  <c r="H198" i="1"/>
  <c r="G361" i="1"/>
  <c r="G428" i="1" s="1"/>
  <c r="K363" i="1"/>
  <c r="K504" i="1" s="1"/>
  <c r="G783" i="1"/>
  <c r="G786" i="1"/>
  <c r="G787" i="1" s="1"/>
  <c r="K241" i="1"/>
  <c r="K316" i="1" s="1"/>
  <c r="K471" i="1" s="1"/>
  <c r="K317" i="1"/>
  <c r="K472" i="1" s="1"/>
  <c r="N363" i="1"/>
  <c r="N504" i="1" s="1"/>
  <c r="K726" i="1" a="1"/>
  <c r="K726" i="1" s="1"/>
  <c r="K728" i="1" s="1" a="1"/>
  <c r="K728" i="1" s="1"/>
  <c r="O363" i="1"/>
  <c r="O504" i="1" s="1"/>
  <c r="P786" i="1"/>
  <c r="P787" i="1" s="1"/>
  <c r="P783" i="1"/>
  <c r="P363" i="1"/>
  <c r="P504" i="1" s="1"/>
  <c r="Q903" i="1"/>
  <c r="Q899" i="1"/>
  <c r="Q925" i="1"/>
  <c r="Q924" i="1" s="1"/>
  <c r="Q902" i="1"/>
  <c r="Q363" i="1"/>
  <c r="Q504" i="1" s="1"/>
  <c r="N786" i="1"/>
  <c r="N787" i="1" s="1"/>
  <c r="N783" i="1"/>
  <c r="H903" i="1"/>
  <c r="H925" i="1"/>
  <c r="H924" i="1" s="1"/>
  <c r="H361" i="1"/>
  <c r="H428" i="1" s="1"/>
  <c r="Q364" i="1"/>
  <c r="M283" i="1"/>
  <c r="M382" i="1" s="1"/>
  <c r="M513" i="1" s="1"/>
  <c r="M383" i="1"/>
  <c r="M514" i="1" s="1"/>
  <c r="Q726" i="1" a="1"/>
  <c r="Q726" i="1" s="1"/>
  <c r="Q728" i="1" s="1" a="1"/>
  <c r="Q728" i="1" s="1"/>
  <c r="Q742" i="1" a="1"/>
  <c r="Q742" i="1" s="1"/>
  <c r="Q744" i="1" s="1" a="1"/>
  <c r="Q744" i="1" s="1"/>
  <c r="N314" i="1"/>
  <c r="N419" i="1" s="1"/>
  <c r="G364" i="1"/>
  <c r="K925" i="1"/>
  <c r="K924" i="1" s="1"/>
  <c r="K903" i="1"/>
  <c r="G742" i="1" a="1"/>
  <c r="G742" i="1" s="1"/>
  <c r="G744" i="1" s="1" a="1"/>
  <c r="G744" i="1" s="1"/>
  <c r="G726" i="1" a="1"/>
  <c r="G726" i="1" s="1"/>
  <c r="G728" i="1" s="1" a="1"/>
  <c r="G728" i="1" s="1"/>
  <c r="H786" i="1"/>
  <c r="H787" i="1" s="1"/>
  <c r="H783" i="1"/>
  <c r="K783" i="1"/>
  <c r="K786" i="1"/>
  <c r="K787" i="1" s="1"/>
  <c r="L726" i="1" a="1"/>
  <c r="L726" i="1" s="1"/>
  <c r="L728" i="1" s="1" a="1"/>
  <c r="L728" i="1" s="1"/>
  <c r="L742" i="1" a="1"/>
  <c r="L742" i="1" s="1"/>
  <c r="L744" i="1" s="1" a="1"/>
  <c r="L744" i="1" s="1"/>
  <c r="M119" i="1"/>
  <c r="M315" i="1"/>
  <c r="M420" i="1" s="1"/>
  <c r="Q121" i="1"/>
  <c r="Q317" i="1"/>
  <c r="Q472" i="1" s="1"/>
  <c r="I124" i="1"/>
  <c r="I320" i="1"/>
  <c r="I475" i="1" s="1"/>
  <c r="M322" i="1"/>
  <c r="M477" i="1" s="1"/>
  <c r="M126" i="1"/>
  <c r="Q324" i="1"/>
  <c r="Q479" i="1" s="1"/>
  <c r="Q128" i="1"/>
  <c r="Q114" i="1" s="1"/>
  <c r="I130" i="1"/>
  <c r="I139" i="1" a="1"/>
  <c r="I139" i="1" s="1"/>
  <c r="M141" i="1" a="1"/>
  <c r="M141" i="1" s="1"/>
  <c r="M130" i="1"/>
  <c r="M362" i="1"/>
  <c r="M429" i="1" s="1"/>
  <c r="I382" i="1"/>
  <c r="I513" i="1" s="1"/>
  <c r="N119" i="1"/>
  <c r="N315" i="1"/>
  <c r="N420" i="1" s="1"/>
  <c r="F122" i="1"/>
  <c r="F318" i="1"/>
  <c r="F473" i="1" s="1"/>
  <c r="N322" i="1"/>
  <c r="N477" i="1" s="1"/>
  <c r="N126" i="1"/>
  <c r="F129" i="1"/>
  <c r="F325" i="1"/>
  <c r="F480" i="1" s="1"/>
  <c r="N362" i="1"/>
  <c r="N429" i="1" s="1"/>
  <c r="N141" i="1" a="1"/>
  <c r="N141" i="1" s="1"/>
  <c r="L786" i="1"/>
  <c r="L787" i="1" s="1"/>
  <c r="L783" i="1"/>
  <c r="P726" i="1" a="1"/>
  <c r="P726" i="1" s="1"/>
  <c r="P728" i="1" s="1" a="1"/>
  <c r="P728" i="1" s="1"/>
  <c r="P742" i="1" a="1"/>
  <c r="P742" i="1" s="1"/>
  <c r="P744" i="1" s="1" a="1"/>
  <c r="P744" i="1" s="1"/>
  <c r="J364" i="1"/>
  <c r="J783" i="1"/>
  <c r="J786" i="1"/>
  <c r="J787" i="1" s="1"/>
  <c r="O786" i="1"/>
  <c r="O787" i="1" s="1"/>
  <c r="O783" i="1"/>
  <c r="G325" i="1"/>
  <c r="G480" i="1" s="1"/>
  <c r="O362" i="1"/>
  <c r="O429" i="1" s="1"/>
  <c r="N128" i="1"/>
  <c r="N112" i="1" s="1"/>
  <c r="L315" i="1"/>
  <c r="L420" i="1" s="1"/>
  <c r="P318" i="1"/>
  <c r="P473" i="1" s="1"/>
  <c r="F742" i="1" a="1"/>
  <c r="F742" i="1" s="1"/>
  <c r="F744" i="1" s="1" a="1"/>
  <c r="F744" i="1" s="1"/>
  <c r="F314" i="1"/>
  <c r="F419" i="1" s="1"/>
  <c r="G125" i="1"/>
  <c r="M323" i="1"/>
  <c r="M478" i="1" s="1"/>
  <c r="O383" i="1"/>
  <c r="O514" i="1" s="1"/>
  <c r="L130" i="1"/>
  <c r="G140" i="1" a="1"/>
  <c r="G140" i="1" s="1"/>
  <c r="H314" i="1"/>
  <c r="H419" i="1" s="1"/>
  <c r="H118" i="1"/>
  <c r="L316" i="1"/>
  <c r="L471" i="1" s="1"/>
  <c r="H383" i="1"/>
  <c r="H514" i="1" s="1"/>
  <c r="O726" i="1" a="1"/>
  <c r="O726" i="1" s="1"/>
  <c r="O728" i="1" s="1" a="1"/>
  <c r="O728" i="1" s="1"/>
  <c r="F317" i="1"/>
  <c r="F472" i="1" s="1"/>
  <c r="F121" i="1"/>
  <c r="J319" i="1"/>
  <c r="J474" i="1" s="1"/>
  <c r="F324" i="1"/>
  <c r="F479" i="1" s="1"/>
  <c r="F128" i="1"/>
  <c r="F364" i="1"/>
  <c r="J399" i="1"/>
  <c r="J519" i="1" s="1"/>
  <c r="H114" i="1"/>
  <c r="O118" i="1"/>
  <c r="O114" i="1" s="1"/>
  <c r="N317" i="1"/>
  <c r="N472" i="1" s="1"/>
  <c r="G925" i="1"/>
  <c r="G924" i="1" s="1"/>
  <c r="G903" i="1"/>
  <c r="L362" i="1"/>
  <c r="L429" i="1" s="1"/>
  <c r="G130" i="1"/>
  <c r="H140" i="1" a="1"/>
  <c r="H140" i="1" s="1"/>
  <c r="I742" i="1" a="1"/>
  <c r="I742" i="1" s="1"/>
  <c r="I744" i="1" s="1" a="1"/>
  <c r="I744" i="1" s="1"/>
  <c r="I726" i="1" a="1"/>
  <c r="I726" i="1" s="1"/>
  <c r="I728" i="1" s="1" a="1"/>
  <c r="I728" i="1" s="1"/>
  <c r="G317" i="1"/>
  <c r="G472" i="1" s="1"/>
  <c r="K319" i="1"/>
  <c r="K474" i="1" s="1"/>
  <c r="K123" i="1"/>
  <c r="O361" i="1"/>
  <c r="O428" i="1" s="1"/>
  <c r="K399" i="1"/>
  <c r="K519" i="1" s="1"/>
  <c r="I241" i="1"/>
  <c r="I316" i="1" s="1"/>
  <c r="I471" i="1" s="1"/>
  <c r="O317" i="1"/>
  <c r="O472" i="1" s="1"/>
  <c r="I786" i="1"/>
  <c r="I787" i="1" s="1"/>
  <c r="M316" i="1"/>
  <c r="M471" i="1" s="1"/>
  <c r="M120" i="1"/>
  <c r="P316" i="1"/>
  <c r="P471" i="1" s="1"/>
  <c r="J241" i="1"/>
  <c r="J316" i="1" s="1"/>
  <c r="J471" i="1" s="1"/>
  <c r="H317" i="1"/>
  <c r="H472" i="1" s="1"/>
  <c r="L319" i="1"/>
  <c r="L474" i="1" s="1"/>
  <c r="P321" i="1"/>
  <c r="P476" i="1" s="1"/>
  <c r="P125" i="1"/>
  <c r="H364" i="1"/>
  <c r="P383" i="1"/>
  <c r="P514" i="1" s="1"/>
  <c r="L399" i="1"/>
  <c r="L519" i="1" s="1"/>
  <c r="L314" i="1"/>
  <c r="L419" i="1" s="1"/>
  <c r="P317" i="1"/>
  <c r="P472" i="1" s="1"/>
  <c r="J903" i="1"/>
  <c r="J925" i="1"/>
  <c r="J924" i="1" s="1"/>
  <c r="J902" i="1"/>
  <c r="M726" i="1" a="1"/>
  <c r="M726" i="1" s="1"/>
  <c r="M728" i="1" s="1" a="1"/>
  <c r="M728" i="1" s="1"/>
  <c r="J314" i="1"/>
  <c r="J419" i="1" s="1"/>
  <c r="J118" i="1"/>
  <c r="J114" i="1" s="1"/>
  <c r="N316" i="1"/>
  <c r="N471" i="1" s="1"/>
  <c r="F319" i="1"/>
  <c r="F474" i="1" s="1"/>
  <c r="F123" i="1"/>
  <c r="J383" i="1"/>
  <c r="J514" i="1" s="1"/>
  <c r="I118" i="1"/>
  <c r="I114" i="1" s="1"/>
  <c r="P129" i="1"/>
  <c r="I319" i="1"/>
  <c r="I474" i="1" s="1"/>
  <c r="O141" i="1" a="1"/>
  <c r="O141" i="1" s="1"/>
  <c r="M319" i="1"/>
  <c r="M474" i="1" s="1"/>
  <c r="I324" i="1"/>
  <c r="I479" i="1" s="1"/>
  <c r="I128" i="1"/>
  <c r="M399" i="1"/>
  <c r="M519" i="1" s="1"/>
  <c r="I126" i="1"/>
  <c r="I903" i="1"/>
  <c r="I925" i="1"/>
  <c r="I924" i="1" s="1"/>
  <c r="M925" i="1"/>
  <c r="M924" i="1" s="1"/>
  <c r="M903" i="1"/>
  <c r="O316" i="1"/>
  <c r="O471" i="1" s="1"/>
  <c r="O120" i="1"/>
  <c r="K321" i="1"/>
  <c r="K476" i="1" s="1"/>
  <c r="K125" i="1"/>
  <c r="K118" i="1"/>
  <c r="K114" i="1" s="1"/>
  <c r="Q129" i="1"/>
  <c r="H319" i="1"/>
  <c r="H474" i="1" s="1"/>
  <c r="H123" i="1"/>
  <c r="Q783" i="1"/>
  <c r="M314" i="1"/>
  <c r="M419" i="1" s="1"/>
  <c r="M118" i="1"/>
  <c r="Q316" i="1"/>
  <c r="Q471" i="1" s="1"/>
  <c r="M321" i="1"/>
  <c r="M476" i="1" s="1"/>
  <c r="M125" i="1"/>
  <c r="M114" i="1" s="1"/>
  <c r="N319" i="1"/>
  <c r="N474" i="1" s="1"/>
  <c r="F322" i="1"/>
  <c r="F477" i="1" s="1"/>
  <c r="N130" i="1"/>
  <c r="F362" i="1"/>
  <c r="F429" i="1" s="1"/>
  <c r="N399" i="1"/>
  <c r="N519" i="1" s="1"/>
  <c r="J126" i="1"/>
  <c r="O319" i="1"/>
  <c r="O474" i="1" s="1"/>
  <c r="G322" i="1"/>
  <c r="G477" i="1" s="1"/>
  <c r="K364" i="1"/>
  <c r="O399" i="1"/>
  <c r="O519" i="1" s="1"/>
  <c r="I123" i="1"/>
  <c r="P314" i="1"/>
  <c r="P419" i="1" s="1"/>
  <c r="N903" i="1"/>
  <c r="N925" i="1"/>
  <c r="N924" i="1" s="1"/>
  <c r="N902" i="1"/>
  <c r="H363" i="1"/>
  <c r="H504" i="1" s="1"/>
  <c r="H320" i="1"/>
  <c r="H475" i="1" s="1"/>
  <c r="I383" i="1"/>
  <c r="I514" i="1" s="1"/>
  <c r="G118" i="1"/>
  <c r="G114" i="1" s="1"/>
  <c r="O129" i="1"/>
  <c r="M361" i="1"/>
  <c r="M428" i="1" s="1"/>
  <c r="I399" i="1"/>
  <c r="I519" i="1" s="1"/>
  <c r="M317" i="1"/>
  <c r="M472" i="1" s="1"/>
  <c r="P319" i="1"/>
  <c r="P474" i="1" s="1"/>
  <c r="H322" i="1"/>
  <c r="H477" i="1" s="1"/>
  <c r="P399" i="1"/>
  <c r="P519" i="1" s="1"/>
  <c r="J123" i="1"/>
  <c r="L126" i="1"/>
  <c r="L114" i="1" s="1"/>
  <c r="Q314" i="1"/>
  <c r="Q419" i="1" s="1"/>
  <c r="O925" i="1"/>
  <c r="O924" i="1" s="1"/>
  <c r="O903" i="1"/>
  <c r="O902" i="1"/>
  <c r="F925" i="1"/>
  <c r="F924" i="1" s="1"/>
  <c r="F895" i="1"/>
  <c r="F903" i="1" s="1"/>
  <c r="K322" i="1"/>
  <c r="K477" i="1" s="1"/>
  <c r="O324" i="1"/>
  <c r="O479" i="1" s="1"/>
  <c r="G400" i="1"/>
  <c r="G520" i="1" s="1"/>
  <c r="N123" i="1"/>
  <c r="H315" i="1"/>
  <c r="H420" i="1" s="1"/>
  <c r="I361" i="1"/>
  <c r="I428" i="1" s="1"/>
  <c r="P128" i="1"/>
  <c r="P114" i="1" s="1"/>
  <c r="P324" i="1"/>
  <c r="P479" i="1" s="1"/>
  <c r="G902" i="1"/>
  <c r="P315" i="1"/>
  <c r="P420" i="1" s="1"/>
  <c r="P362" i="1"/>
  <c r="P429" i="1" s="1"/>
  <c r="L382" i="1"/>
  <c r="L513" i="1" s="1"/>
  <c r="P384" i="1"/>
  <c r="P515" i="1" s="1"/>
  <c r="H398" i="1"/>
  <c r="H439" i="1" s="1"/>
  <c r="P925" i="1"/>
  <c r="P924" i="1" s="1"/>
  <c r="P903" i="1"/>
  <c r="H726" i="1" a="1"/>
  <c r="H726" i="1" s="1"/>
  <c r="H728" i="1" s="1" a="1"/>
  <c r="H728" i="1" s="1"/>
  <c r="H742" i="1" a="1"/>
  <c r="H742" i="1" s="1"/>
  <c r="H744" i="1" s="1" a="1"/>
  <c r="H744" i="1" s="1"/>
  <c r="H902" i="1"/>
  <c r="I899" i="1"/>
  <c r="J899" i="1"/>
  <c r="K899" i="1"/>
  <c r="M899" i="1"/>
  <c r="N899" i="1"/>
  <c r="O899" i="1"/>
  <c r="G899" i="1"/>
  <c r="P899" i="1"/>
  <c r="P902" i="1"/>
  <c r="H899" i="1"/>
  <c r="L925" i="1"/>
  <c r="L924" i="1" s="1"/>
  <c r="L899" i="1"/>
  <c r="L903" i="1"/>
  <c r="I902" i="1"/>
  <c r="K902" i="1"/>
  <c r="L902" i="1"/>
  <c r="M902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11" i="1"/>
  <c r="Q105" i="1"/>
  <c r="Q147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P538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M769" i="1" s="1"/>
  <c r="M861" i="1" s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F902" i="1" l="1"/>
  <c r="F899" i="1"/>
  <c r="N114" i="1"/>
  <c r="M2061" i="1"/>
  <c r="I104" i="1"/>
  <c r="G109" i="1"/>
  <c r="N2235" i="1"/>
  <c r="L1633" i="1"/>
  <c r="G100" i="1"/>
  <c r="I109" i="1"/>
  <c r="Q987" i="1"/>
  <c r="Q986" i="1" s="1"/>
  <c r="H100" i="1"/>
  <c r="P2276" i="1"/>
  <c r="P2272" i="1" s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L1497" i="1" s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P1686" i="1"/>
  <c r="O1508" i="1"/>
  <c r="L1503" i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N1824" i="1" s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M74" i="1" s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Q356" i="1" s="1"/>
  <c r="Q501" i="1" s="1"/>
  <c r="Q49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575" i="1"/>
  <c r="Q211" i="1"/>
  <c r="Q210" i="1" s="1"/>
  <c r="Q182" i="1" s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440" i="1"/>
  <c r="Q1681" i="1"/>
  <c r="Q51" i="1"/>
  <c r="Q2315" i="1"/>
  <c r="Q2313" i="1"/>
  <c r="Q2276" i="1"/>
  <c r="Q1843" i="1"/>
  <c r="Q1498" i="1"/>
  <c r="Q1533" i="1"/>
  <c r="Q1043" i="1"/>
  <c r="Q1096" i="1" s="1"/>
  <c r="Q693" i="1"/>
  <c r="Q1734" i="1"/>
  <c r="Q47" i="1"/>
  <c r="Q46" i="1" s="1"/>
  <c r="Q49" i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O1759" i="1" s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85" i="1" s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M2272" i="1" s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862" i="1" s="1"/>
  <c r="N1793" i="1"/>
  <c r="P1793" i="1"/>
  <c r="N1786" i="1"/>
  <c r="L1688" i="1"/>
  <c r="N1636" i="1"/>
  <c r="N1632" i="1"/>
  <c r="L1588" i="1"/>
  <c r="M1547" i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L2050" i="1" s="1"/>
  <c r="P1645" i="1"/>
  <c r="P1640" i="1" s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69" i="1" s="1"/>
  <c r="N861" i="1" s="1"/>
  <c r="N771" i="1"/>
  <c r="N768" i="1" s="1"/>
  <c r="N763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L604" i="1" s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M604" i="1" s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P1114" i="1"/>
  <c r="L1114" i="1"/>
  <c r="P1099" i="1"/>
  <c r="L920" i="1"/>
  <c r="L1043" i="1"/>
  <c r="L1096" i="1" s="1"/>
  <c r="O920" i="1"/>
  <c r="N2234" i="1"/>
  <c r="N1731" i="1"/>
  <c r="M1731" i="1"/>
  <c r="M1043" i="1"/>
  <c r="M1069" i="1" s="1"/>
  <c r="M880" i="1"/>
  <c r="M563" i="1"/>
  <c r="N879" i="1"/>
  <c r="O1036" i="1"/>
  <c r="O1664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N184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M2002" i="1"/>
  <c r="N1903" i="1"/>
  <c r="O1559" i="1"/>
  <c r="L1541" i="1"/>
  <c r="M1903" i="1"/>
  <c r="L1903" i="1"/>
  <c r="L1599" i="1"/>
  <c r="P1824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O1006" i="1"/>
  <c r="O1013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1" i="1"/>
  <c r="O1023" i="1"/>
  <c r="O1014" i="1"/>
  <c r="O1011" i="1" s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N624" i="1" s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M350" i="1"/>
  <c r="M495" i="1" s="1"/>
  <c r="M484" i="1" s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60" i="1"/>
  <c r="P271" i="1"/>
  <c r="P340" i="1"/>
  <c r="M266" i="1"/>
  <c r="M255" i="1" s="1"/>
  <c r="O187" i="1"/>
  <c r="O186" i="1" s="1"/>
  <c r="O184" i="1"/>
  <c r="N717" i="1"/>
  <c r="N714" i="1" s="1"/>
  <c r="M636" i="1"/>
  <c r="M634" i="1" s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617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136" i="1"/>
  <c r="L1570" i="1"/>
  <c r="L200" i="1"/>
  <c r="M2050" i="1"/>
  <c r="N1414" i="1"/>
  <c r="Q2050" i="1"/>
  <c r="M1344" i="1"/>
  <c r="M1047" i="1"/>
  <c r="L644" i="1"/>
  <c r="Q1740" i="1"/>
  <c r="M1570" i="1"/>
  <c r="M38" i="1"/>
  <c r="M1609" i="1" s="1"/>
  <c r="M1658" i="1"/>
  <c r="M1659" i="1" s="1"/>
  <c r="P1511" i="1"/>
  <c r="M1071" i="1"/>
  <c r="L441" i="1"/>
  <c r="N2272" i="1"/>
  <c r="N882" i="1"/>
  <c r="O1862" i="1"/>
  <c r="L2272" i="1"/>
  <c r="O2050" i="1"/>
  <c r="Q679" i="1"/>
  <c r="M1824" i="1"/>
  <c r="M1823" i="1" s="1"/>
  <c r="P1005" i="1"/>
  <c r="P1002" i="1" s="1"/>
  <c r="P1000" i="1" s="1"/>
  <c r="M1497" i="1"/>
  <c r="N1658" i="1"/>
  <c r="N1659" i="1" s="1"/>
  <c r="Q200" i="1"/>
  <c r="Q1511" i="1"/>
  <c r="M1652" i="1"/>
  <c r="M1555" i="1"/>
  <c r="Q1555" i="1"/>
  <c r="L634" i="1"/>
  <c r="L1005" i="1"/>
  <c r="L1002" i="1" s="1"/>
  <c r="L1070" i="1"/>
  <c r="M1546" i="1"/>
  <c r="M1314" i="1"/>
  <c r="Q1862" i="1"/>
  <c r="L1862" i="1"/>
  <c r="P1047" i="1"/>
  <c r="Q1885" i="1"/>
  <c r="O1012" i="1"/>
  <c r="Q1098" i="1"/>
  <c r="Q1093" i="1" s="1"/>
  <c r="O1740" i="1"/>
  <c r="L1571" i="1"/>
  <c r="L1207" i="1"/>
  <c r="L1618" i="1"/>
  <c r="L1429" i="1"/>
  <c r="L1345" i="1"/>
  <c r="N1330" i="1"/>
  <c r="M1160" i="1"/>
  <c r="O2253" i="1"/>
  <c r="L1546" i="1"/>
  <c r="L1555" i="1"/>
  <c r="O1160" i="1"/>
  <c r="L1652" i="1"/>
  <c r="L1759" i="1"/>
  <c r="O575" i="1"/>
  <c r="M1593" i="1"/>
  <c r="M2295" i="1"/>
  <c r="P1602" i="1"/>
  <c r="Q2234" i="1"/>
  <c r="P1652" i="1"/>
  <c r="P1862" i="1"/>
  <c r="Q1759" i="1"/>
  <c r="M1070" i="1"/>
  <c r="L1206" i="1"/>
  <c r="L1344" i="1"/>
  <c r="O1885" i="1"/>
  <c r="M1511" i="1"/>
  <c r="L1593" i="1"/>
  <c r="L1602" i="1"/>
  <c r="N2050" i="1"/>
  <c r="M738" i="1" a="1"/>
  <c r="M738" i="1" s="1"/>
  <c r="M736" i="1" a="1"/>
  <c r="M736" i="1" s="1"/>
  <c r="P1183" i="1"/>
  <c r="P1555" i="1"/>
  <c r="O440" i="1"/>
  <c r="L1428" i="1"/>
  <c r="N1759" i="1"/>
  <c r="Q63" i="1"/>
  <c r="Q644" i="1"/>
  <c r="M1759" i="1"/>
  <c r="L1885" i="1"/>
  <c r="P1759" i="1"/>
  <c r="P736" i="1" a="1"/>
  <c r="P736" i="1" s="1"/>
  <c r="P738" i="1" a="1"/>
  <c r="P738" i="1" s="1"/>
  <c r="L210" i="1"/>
  <c r="Q1602" i="1"/>
  <c r="N1609" i="1"/>
  <c r="P1562" i="1"/>
  <c r="N1497" i="1"/>
  <c r="L624" i="1"/>
  <c r="N1160" i="1"/>
  <c r="N1593" i="1"/>
  <c r="Q590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1724" i="1" s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N336" i="1" s="1"/>
  <c r="N352" i="1" s="1"/>
  <c r="N497" i="1" s="1"/>
  <c r="P1007" i="1"/>
  <c r="M1095" i="1"/>
  <c r="P1071" i="1"/>
  <c r="L2295" i="1"/>
  <c r="Q1546" i="1"/>
  <c r="L111" i="1"/>
  <c r="L339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1160" i="1" s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532" i="1"/>
  <c r="Q347" i="1"/>
  <c r="Q533" i="1"/>
  <c r="Q535" i="1"/>
  <c r="Q368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P1330" i="1" s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1664" i="1"/>
  <c r="L147" i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414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P330" i="1" s="1"/>
  <c r="P346" i="1" s="1"/>
  <c r="L38" i="1"/>
  <c r="L1562" i="1" s="1"/>
  <c r="P1823" i="1"/>
  <c r="M39" i="1"/>
  <c r="M1602" i="1" s="1"/>
  <c r="M1003" i="1"/>
  <c r="P39" i="1"/>
  <c r="M194" i="1"/>
  <c r="O1119" i="1"/>
  <c r="P1136" i="1"/>
  <c r="M440" i="1"/>
  <c r="M1399" i="1"/>
  <c r="O882" i="1"/>
  <c r="N1546" i="1"/>
  <c r="P440" i="1"/>
  <c r="M144" i="1"/>
  <c r="N38" i="1"/>
  <c r="N1562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375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160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O467" i="1"/>
  <c r="O466" i="1" s="1"/>
  <c r="L355" i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L144" i="1" s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181" i="1" s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N1823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N1652" i="1" s="1"/>
  <c r="M540" i="1"/>
  <c r="P553" i="1"/>
  <c r="N1095" i="1"/>
  <c r="N1093" i="1"/>
  <c r="N1096" i="1"/>
  <c r="N1097" i="1"/>
  <c r="P1013" i="1"/>
  <c r="P1012" i="1" s="1"/>
  <c r="P1010" i="1"/>
  <c r="P1009" i="1" s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O1000" i="1" l="1"/>
  <c r="O1562" i="1"/>
  <c r="N1183" i="1"/>
  <c r="P1609" i="1"/>
  <c r="O1414" i="1"/>
  <c r="L1511" i="1"/>
  <c r="M1330" i="1"/>
  <c r="O1653" i="1"/>
  <c r="O1556" i="1"/>
  <c r="O1161" i="1"/>
  <c r="O1159" i="1" s="1"/>
  <c r="O1158" i="1" s="1"/>
  <c r="O1512" i="1"/>
  <c r="O1510" i="1" s="1"/>
  <c r="O1509" i="1" s="1"/>
  <c r="O1603" i="1"/>
  <c r="L1658" i="1"/>
  <c r="L1659" i="1" s="1"/>
  <c r="N1415" i="1"/>
  <c r="N1184" i="1"/>
  <c r="N1182" i="1" s="1"/>
  <c r="N1181" i="1" s="1"/>
  <c r="N1331" i="1"/>
  <c r="N1563" i="1"/>
  <c r="N1610" i="1"/>
  <c r="N1608" i="1" s="1"/>
  <c r="N1607" i="1" s="1"/>
  <c r="L1330" i="1"/>
  <c r="L1329" i="1" s="1"/>
  <c r="L1328" i="1" s="1"/>
  <c r="O1183" i="1"/>
  <c r="N1556" i="1"/>
  <c r="N1653" i="1"/>
  <c r="N1161" i="1"/>
  <c r="N1603" i="1"/>
  <c r="N1512" i="1"/>
  <c r="Q1653" i="1"/>
  <c r="Q1161" i="1"/>
  <c r="Q1603" i="1"/>
  <c r="Q1556" i="1"/>
  <c r="Q1512" i="1"/>
  <c r="Q1652" i="1"/>
  <c r="L1183" i="1"/>
  <c r="Q1022" i="1"/>
  <c r="Q1119" i="1" s="1"/>
  <c r="M1562" i="1"/>
  <c r="O1330" i="1"/>
  <c r="O1602" i="1"/>
  <c r="N1012" i="1"/>
  <c r="M1727" i="1"/>
  <c r="Q365" i="1"/>
  <c r="O738" i="1" a="1"/>
  <c r="O738" i="1" s="1"/>
  <c r="O736" i="1" a="1"/>
  <c r="O736" i="1" s="1"/>
  <c r="O737" i="1" s="1"/>
  <c r="L1003" i="1"/>
  <c r="M182" i="1"/>
  <c r="Q22" i="1"/>
  <c r="Q1713" i="1" s="1"/>
  <c r="Q1711" i="1" s="1"/>
  <c r="M1183" i="1"/>
  <c r="M1182" i="1" s="1"/>
  <c r="M1181" i="1" s="1"/>
  <c r="O1555" i="1"/>
  <c r="O1554" i="1" s="1"/>
  <c r="O1553" i="1" s="1"/>
  <c r="N736" i="1" a="1"/>
  <c r="N736" i="1" s="1"/>
  <c r="N738" i="1" a="1"/>
  <c r="N738" i="1" s="1"/>
  <c r="O1728" i="1"/>
  <c r="P1556" i="1"/>
  <c r="P1554" i="1" s="1"/>
  <c r="P1553" i="1" s="1"/>
  <c r="P1653" i="1"/>
  <c r="P1512" i="1"/>
  <c r="P1510" i="1" s="1"/>
  <c r="P1509" i="1" s="1"/>
  <c r="P1161" i="1"/>
  <c r="P1603" i="1"/>
  <c r="P1160" i="1"/>
  <c r="O1511" i="1"/>
  <c r="O38" i="1"/>
  <c r="O1658" i="1"/>
  <c r="O1659" i="1" s="1"/>
  <c r="P1184" i="1"/>
  <c r="P1563" i="1"/>
  <c r="P1610" i="1"/>
  <c r="P1415" i="1"/>
  <c r="P1331" i="1"/>
  <c r="M1207" i="1"/>
  <c r="M1571" i="1"/>
  <c r="M1618" i="1"/>
  <c r="M1429" i="1"/>
  <c r="M1345" i="1"/>
  <c r="M1206" i="1"/>
  <c r="L1415" i="1"/>
  <c r="L1184" i="1"/>
  <c r="L1331" i="1"/>
  <c r="L1563" i="1"/>
  <c r="L1561" i="1" s="1"/>
  <c r="L1560" i="1" s="1"/>
  <c r="L1610" i="1"/>
  <c r="L1608" i="1" s="1"/>
  <c r="L1607" i="1" s="1"/>
  <c r="N1511" i="1"/>
  <c r="Q738" i="1" a="1"/>
  <c r="Q738" i="1" s="1"/>
  <c r="Q736" i="1" a="1"/>
  <c r="Q736" i="1" s="1"/>
  <c r="Q737" i="1" s="1"/>
  <c r="O33" i="1"/>
  <c r="O1723" i="1" s="1"/>
  <c r="M1653" i="1"/>
  <c r="M1651" i="1" s="1"/>
  <c r="M1650" i="1" s="1"/>
  <c r="M1556" i="1"/>
  <c r="M1554" i="1" s="1"/>
  <c r="M1553" i="1" s="1"/>
  <c r="M1161" i="1"/>
  <c r="M1159" i="1" s="1"/>
  <c r="M1158" i="1" s="1"/>
  <c r="M1603" i="1"/>
  <c r="M1512" i="1"/>
  <c r="P1658" i="1"/>
  <c r="P1659" i="1" s="1"/>
  <c r="L1414" i="1"/>
  <c r="L1609" i="1"/>
  <c r="M1428" i="1"/>
  <c r="M1415" i="1"/>
  <c r="M1184" i="1"/>
  <c r="M1563" i="1"/>
  <c r="M1331" i="1"/>
  <c r="M1610" i="1"/>
  <c r="M1608" i="1" s="1"/>
  <c r="M1607" i="1" s="1"/>
  <c r="O1652" i="1"/>
  <c r="N1555" i="1"/>
  <c r="M200" i="1"/>
  <c r="L1653" i="1"/>
  <c r="L1651" i="1" s="1"/>
  <c r="L1650" i="1" s="1"/>
  <c r="L1512" i="1"/>
  <c r="L1510" i="1" s="1"/>
  <c r="L1509" i="1" s="1"/>
  <c r="L1161" i="1"/>
  <c r="L1603" i="1"/>
  <c r="L1601" i="1" s="1"/>
  <c r="L1600" i="1" s="1"/>
  <c r="L1556" i="1"/>
  <c r="L738" i="1" a="1"/>
  <c r="L738" i="1" s="1"/>
  <c r="L736" i="1" a="1"/>
  <c r="L736" i="1" s="1"/>
  <c r="M37" i="1"/>
  <c r="M1726" i="1" s="1"/>
  <c r="M1414" i="1"/>
  <c r="M1413" i="1" s="1"/>
  <c r="M1412" i="1" s="1"/>
  <c r="N1602" i="1"/>
  <c r="Q1183" i="1"/>
  <c r="M1617" i="1"/>
  <c r="Q1021" i="1"/>
  <c r="Q1020" i="1" s="1"/>
  <c r="Q552" i="1"/>
  <c r="O1003" i="1"/>
  <c r="Q426" i="1"/>
  <c r="Q423" i="1" s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P1569" i="1"/>
  <c r="P1568" i="1" s="1"/>
  <c r="L1182" i="1"/>
  <c r="L1181" i="1" s="1"/>
  <c r="Q1510" i="1"/>
  <c r="Q1509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38" i="1"/>
  <c r="Q1658" i="1" s="1"/>
  <c r="Q1659" i="1" s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372" i="1" s="1"/>
  <c r="Q431" i="1"/>
  <c r="Q430" i="1" s="1"/>
  <c r="Q546" i="1"/>
  <c r="Q538" i="1"/>
  <c r="Q548" i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P1182" i="1"/>
  <c r="P1181" i="1" s="1"/>
  <c r="M251" i="1"/>
  <c r="P1329" i="1"/>
  <c r="P1328" i="1" s="1"/>
  <c r="P1413" i="1"/>
  <c r="P1412" i="1" s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P1616" i="1"/>
  <c r="P1615" i="1" s="1"/>
  <c r="O1727" i="1"/>
  <c r="M1561" i="1"/>
  <c r="M1560" i="1" s="1"/>
  <c r="P233" i="1"/>
  <c r="P181" i="1" s="1"/>
  <c r="L37" i="1"/>
  <c r="L1726" i="1" s="1"/>
  <c r="O37" i="1"/>
  <c r="O1726" i="1" s="1"/>
  <c r="M1329" i="1"/>
  <c r="M1328" i="1" s="1"/>
  <c r="N1561" i="1"/>
  <c r="N1560" i="1" s="1"/>
  <c r="N181" i="1"/>
  <c r="P1343" i="1"/>
  <c r="P1342" i="1" s="1"/>
  <c r="M204" i="1"/>
  <c r="M203" i="1" s="1"/>
  <c r="P37" i="1"/>
  <c r="P1726" i="1" s="1"/>
  <c r="P1728" i="1"/>
  <c r="N252" i="1"/>
  <c r="N251" i="1" s="1"/>
  <c r="L1205" i="1"/>
  <c r="L1204" i="1" s="1"/>
  <c r="L1569" i="1"/>
  <c r="L1568" i="1" s="1"/>
  <c r="N37" i="1"/>
  <c r="N1726" i="1" s="1"/>
  <c r="P1601" i="1"/>
  <c r="P1600" i="1" s="1"/>
  <c r="L1010" i="1"/>
  <c r="L1009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1510" i="1"/>
  <c r="M1509" i="1" s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1601" i="1"/>
  <c r="O1600" i="1" s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554" i="1"/>
  <c r="N1553" i="1" s="1"/>
  <c r="N1728" i="1"/>
  <c r="N1601" i="1"/>
  <c r="N1600" i="1" s="1"/>
  <c r="N1657" i="1"/>
  <c r="N1656" i="1" s="1"/>
  <c r="N427" i="1"/>
  <c r="M233" i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M1601" i="1"/>
  <c r="M1600" i="1" s="1"/>
  <c r="O415" i="1"/>
  <c r="O414" i="1" s="1"/>
  <c r="O412" i="1"/>
  <c r="N1010" i="1"/>
  <c r="N1009" i="1" s="1"/>
  <c r="M262" i="1"/>
  <c r="M546" i="1"/>
  <c r="M368" i="1"/>
  <c r="M358" i="1"/>
  <c r="L1728" i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P411" i="1" l="1"/>
  <c r="P410" i="1" s="1"/>
  <c r="Q20" i="1"/>
  <c r="Q1414" i="1"/>
  <c r="L1413" i="1"/>
  <c r="L1412" i="1" s="1"/>
  <c r="O1331" i="1"/>
  <c r="O1184" i="1"/>
  <c r="O1563" i="1"/>
  <c r="O1561" i="1" s="1"/>
  <c r="O1560" i="1" s="1"/>
  <c r="O1415" i="1"/>
  <c r="O1413" i="1" s="1"/>
  <c r="O1412" i="1" s="1"/>
  <c r="O1610" i="1"/>
  <c r="O1609" i="1"/>
  <c r="Q1184" i="1"/>
  <c r="Q1415" i="1"/>
  <c r="Q1610" i="1"/>
  <c r="Q1331" i="1"/>
  <c r="Q1563" i="1"/>
  <c r="Q1609" i="1"/>
  <c r="Q1562" i="1"/>
  <c r="Q1330" i="1"/>
  <c r="M181" i="1"/>
  <c r="L1657" i="1"/>
  <c r="L1656" i="1" s="1"/>
  <c r="P422" i="1"/>
  <c r="P421" i="1" s="1"/>
  <c r="O423" i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O1329" i="1"/>
  <c r="O1328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M409" i="1" l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I1653" i="1" l="1"/>
  <c r="G1653" i="1"/>
  <c r="F1653" i="1"/>
  <c r="H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618" i="1" l="1"/>
  <c r="G1571" i="1"/>
  <c r="I1571" i="1"/>
  <c r="F1571" i="1"/>
  <c r="H1571" i="1"/>
  <c r="F1618" i="1"/>
  <c r="G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603" i="1" l="1"/>
  <c r="F1556" i="1"/>
  <c r="F1563" i="1"/>
  <c r="H1603" i="1"/>
  <c r="I1610" i="1"/>
  <c r="I1603" i="1"/>
  <c r="F1610" i="1"/>
  <c r="G1563" i="1"/>
  <c r="G1610" i="1"/>
  <c r="H1563" i="1"/>
  <c r="I1563" i="1"/>
  <c r="G1603" i="1"/>
  <c r="H1556" i="1"/>
  <c r="I1556" i="1"/>
  <c r="H1610" i="1"/>
  <c r="G1556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H1415" i="1" l="1"/>
  <c r="F1512" i="1"/>
  <c r="F1415" i="1"/>
  <c r="H1429" i="1"/>
  <c r="H1512" i="1"/>
  <c r="I1512" i="1"/>
  <c r="G1512" i="1"/>
  <c r="G1429" i="1"/>
  <c r="I1415" i="1"/>
  <c r="I1429" i="1"/>
  <c r="F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45" i="1"/>
  <c r="G1345" i="1"/>
  <c r="H1331" i="1"/>
  <c r="I1331" i="1"/>
  <c r="H1345" i="1"/>
  <c r="F1331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H1184" i="1"/>
  <c r="H1207" i="1"/>
  <c r="G1184" i="1"/>
  <c r="G1207" i="1"/>
  <c r="F1207" i="1"/>
  <c r="I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G1161" i="1" l="1"/>
  <c r="I1161" i="1"/>
  <c r="F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J738" i="1" l="1" a="1"/>
  <c r="J738" i="1" s="1"/>
  <c r="J758" i="1" s="1"/>
  <c r="J736" i="1" a="1"/>
  <c r="J736" i="1" s="1"/>
  <c r="J745" i="1" s="1"/>
  <c r="K736" i="1" a="1"/>
  <c r="K736" i="1" s="1"/>
  <c r="K738" i="1" a="1"/>
  <c r="K73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344" i="1"/>
  <c r="G1206" i="1"/>
  <c r="I1617" i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427" i="1"/>
  <c r="G1426" i="1" s="1"/>
  <c r="G1616" i="1"/>
  <c r="G1615" i="1" s="1"/>
  <c r="G1569" i="1"/>
  <c r="G1568" i="1" s="1"/>
  <c r="G1343" i="1"/>
  <c r="G1342" i="1" s="1"/>
  <c r="G1205" i="1"/>
  <c r="G1204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207" i="1" l="1"/>
  <c r="J1571" i="1"/>
  <c r="J1618" i="1"/>
  <c r="J1429" i="1"/>
  <c r="J1345" i="1"/>
  <c r="J1344" i="1"/>
  <c r="K1618" i="1"/>
  <c r="K1571" i="1"/>
  <c r="K1207" i="1"/>
  <c r="K1429" i="1"/>
  <c r="K1345" i="1"/>
  <c r="K1206" i="1"/>
  <c r="K1617" i="1"/>
  <c r="J1617" i="1"/>
  <c r="K1428" i="1"/>
  <c r="K1570" i="1"/>
  <c r="J1206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I1658" i="1" l="1"/>
  <c r="I1659" i="1" s="1"/>
  <c r="I1562" i="1"/>
  <c r="I1609" i="1"/>
  <c r="I1414" i="1"/>
  <c r="I1330" i="1"/>
  <c r="I1183" i="1"/>
  <c r="I1182" i="1" s="1"/>
  <c r="I1181" i="1" s="1"/>
  <c r="H1652" i="1"/>
  <c r="H1555" i="1"/>
  <c r="H1602" i="1"/>
  <c r="H1511" i="1"/>
  <c r="H1160" i="1"/>
  <c r="F1658" i="1"/>
  <c r="F1659" i="1" s="1"/>
  <c r="F1562" i="1"/>
  <c r="F1609" i="1"/>
  <c r="F1414" i="1"/>
  <c r="F1330" i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G1652" i="1"/>
  <c r="G1602" i="1"/>
  <c r="G1555" i="1"/>
  <c r="G1511" i="1"/>
  <c r="G1160" i="1"/>
  <c r="I1652" i="1"/>
  <c r="I1555" i="1"/>
  <c r="I1602" i="1"/>
  <c r="I1511" i="1"/>
  <c r="I1160" i="1"/>
  <c r="F1652" i="1"/>
  <c r="F1555" i="1"/>
  <c r="F1602" i="1"/>
  <c r="F1511" i="1"/>
  <c r="F1160" i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182" i="1"/>
  <c r="H1181" i="1" s="1"/>
  <c r="I1608" i="1"/>
  <c r="I1607" i="1" s="1"/>
  <c r="I1561" i="1"/>
  <c r="I1560" i="1" s="1"/>
  <c r="I1413" i="1"/>
  <c r="I1412" i="1" s="1"/>
  <c r="I1329" i="1"/>
  <c r="I1328" i="1" s="1"/>
  <c r="G1159" i="1"/>
  <c r="G1158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K1652" i="1"/>
  <c r="K1555" i="1"/>
  <c r="K1602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658" i="1" s="1"/>
  <c r="J1659" i="1" s="1"/>
  <c r="K38" i="1"/>
  <c r="K1562" i="1" s="1"/>
  <c r="K1183" i="1" l="1"/>
  <c r="J1414" i="1"/>
  <c r="J1653" i="1"/>
  <c r="J1603" i="1"/>
  <c r="J1161" i="1"/>
  <c r="J1556" i="1"/>
  <c r="J1512" i="1"/>
  <c r="K1415" i="1"/>
  <c r="K1184" i="1"/>
  <c r="K1331" i="1"/>
  <c r="K1563" i="1"/>
  <c r="K1610" i="1"/>
  <c r="K1414" i="1"/>
  <c r="J1602" i="1"/>
  <c r="J1563" i="1"/>
  <c r="J1415" i="1"/>
  <c r="J1184" i="1"/>
  <c r="J1331" i="1"/>
  <c r="J1610" i="1"/>
  <c r="K1330" i="1"/>
  <c r="K1658" i="1"/>
  <c r="K1659" i="1" s="1"/>
  <c r="J1330" i="1"/>
  <c r="J1562" i="1"/>
  <c r="J1609" i="1"/>
  <c r="K1556" i="1"/>
  <c r="K1653" i="1"/>
  <c r="K1603" i="1"/>
  <c r="K1161" i="1"/>
  <c r="K1512" i="1"/>
  <c r="J1160" i="1"/>
  <c r="J1555" i="1"/>
  <c r="K1609" i="1"/>
  <c r="J1183" i="1"/>
  <c r="J1511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<sst xmlns="http://schemas.openxmlformats.org/spreadsheetml/2006/main" count="5309" uniqueCount="2482">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</sst>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3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5.3174658995573925E-3</v>
          </cell>
          <cell r="H4">
            <v>0.45891432128839083</v>
          </cell>
          <cell r="I4">
            <v>0.64897384363971633</v>
          </cell>
          <cell r="J4">
            <v>1.4344016456160591</v>
          </cell>
          <cell r="K4">
            <v>2.686269600432631</v>
          </cell>
          <cell r="L4">
            <v>4.9330276154226285</v>
          </cell>
          <cell r="M4">
            <v>5.0947878106461983</v>
          </cell>
          <cell r="N4">
            <v>5.2464587173838027</v>
          </cell>
          <cell r="O4">
            <v>5.0800331467169011</v>
          </cell>
          <cell r="P4">
            <v>5.1348562386582701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1.3521963943739961E-3</v>
          </cell>
          <cell r="H5">
            <v>0.36433426786647133</v>
          </cell>
          <cell r="I5">
            <v>0.20200134424265823</v>
          </cell>
          <cell r="J5">
            <v>0.27518735871500688</v>
          </cell>
          <cell r="K5">
            <v>0.70390830861098064</v>
          </cell>
          <cell r="L5">
            <v>1.3591883041362494</v>
          </cell>
          <cell r="M5">
            <v>0.81113202883313573</v>
          </cell>
          <cell r="N5">
            <v>0.90394102615210481</v>
          </cell>
          <cell r="O5">
            <v>0.77864578379594251</v>
          </cell>
          <cell r="P5">
            <v>0.59054484497650317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7.2370333355755074E-4</v>
          </cell>
          <cell r="H6">
            <v>2.2507228204856466E-2</v>
          </cell>
          <cell r="I6">
            <v>0.10606780844809281</v>
          </cell>
          <cell r="J6">
            <v>0.26242636138393138</v>
          </cell>
          <cell r="K6">
            <v>0.46282919609121947</v>
          </cell>
          <cell r="L6">
            <v>0.83970954543577692</v>
          </cell>
          <cell r="M6">
            <v>1.0633069955757837</v>
          </cell>
          <cell r="N6">
            <v>1.0357790331483492</v>
          </cell>
          <cell r="O6">
            <v>0.98704654040208128</v>
          </cell>
          <cell r="P6">
            <v>1.0638623483013643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3.7200091816865253E-4</v>
          </cell>
          <cell r="H7">
            <v>6.1003485926715598E-4</v>
          </cell>
          <cell r="I7">
            <v>9.4682493386408955E-4</v>
          </cell>
          <cell r="J7">
            <v>8.5828664638038475E-4</v>
          </cell>
          <cell r="K7">
            <v>9.7835965017067949E-4</v>
          </cell>
          <cell r="L7">
            <v>1.8348595736620741E-3</v>
          </cell>
          <cell r="M7">
            <v>1.8853398753680365E-3</v>
          </cell>
          <cell r="N7">
            <v>2.0490684538375884E-3</v>
          </cell>
          <cell r="O7">
            <v>2.1017887208949434E-3</v>
          </cell>
          <cell r="P7">
            <v>2.4612942988112034E-3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7.3632071115606963E-4</v>
          </cell>
          <cell r="H8">
            <v>2.5032428474374604E-2</v>
          </cell>
          <cell r="I8">
            <v>0.11283813271248336</v>
          </cell>
          <cell r="J8">
            <v>0.2758874845679124</v>
          </cell>
          <cell r="K8">
            <v>0.48776894854127201</v>
          </cell>
          <cell r="L8">
            <v>0.92999491804718315</v>
          </cell>
          <cell r="M8">
            <v>1.1961934702739201</v>
          </cell>
          <cell r="N8">
            <v>1.1419885104708103</v>
          </cell>
          <cell r="O8">
            <v>1.0856578242852892</v>
          </cell>
          <cell r="P8">
            <v>1.159288673837638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7.3788164472810122E-4</v>
          </cell>
          <cell r="H9">
            <v>2.0416873143044835E-2</v>
          </cell>
          <cell r="I9">
            <v>6.9575061945727018E-2</v>
          </cell>
          <cell r="J9">
            <v>0.27652637497886923</v>
          </cell>
          <cell r="K9">
            <v>0.4886209741965159</v>
          </cell>
          <cell r="L9">
            <v>0.89459814925571868</v>
          </cell>
          <cell r="M9">
            <v>0.92653782384459271</v>
          </cell>
          <cell r="N9">
            <v>1.0420726893580634</v>
          </cell>
          <cell r="O9">
            <v>1.0232135275752481</v>
          </cell>
          <cell r="P9">
            <v>1.0131111534411879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6.7174429860847784E-4</v>
          </cell>
          <cell r="H10">
            <v>3.5349065136916105E-3</v>
          </cell>
          <cell r="I10">
            <v>5.1589869059473235E-2</v>
          </cell>
          <cell r="J10">
            <v>8.1311732439899642E-2</v>
          </cell>
          <cell r="K10">
            <v>7.9771787306024453E-2</v>
          </cell>
          <cell r="L10">
            <v>6.8972818310061551E-2</v>
          </cell>
          <cell r="M10">
            <v>3.5230630786991533E-2</v>
          </cell>
          <cell r="N10">
            <v>8.7864537452950447E-2</v>
          </cell>
          <cell r="O10">
            <v>0.21806420881585561</v>
          </cell>
          <cell r="P10">
            <v>0.24478849787812751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7.2361859896454927E-4</v>
          </cell>
          <cell r="H11">
            <v>2.2478582226685067E-2</v>
          </cell>
          <cell r="I11">
            <v>0.10595480229741801</v>
          </cell>
          <cell r="J11">
            <v>0.26220404688405941</v>
          </cell>
          <cell r="K11">
            <v>0.46239202603644619</v>
          </cell>
          <cell r="L11">
            <v>0.83872902066397859</v>
          </cell>
          <cell r="M11">
            <v>1.0605015214564086</v>
          </cell>
          <cell r="N11">
            <v>1.032763852347687</v>
          </cell>
          <cell r="O11">
            <v>0.9853034731215885</v>
          </cell>
          <cell r="P11">
            <v>1.0607994259246456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1.8356706810160769E-2</v>
          </cell>
          <cell r="G12">
            <v>2.1792507320876894E-2</v>
          </cell>
          <cell r="H12">
            <v>2.1743216014971565E-2</v>
          </cell>
          <cell r="I12">
            <v>7.8840849529463616E-2</v>
          </cell>
          <cell r="J12">
            <v>8.8776750696221443E-2</v>
          </cell>
          <cell r="K12">
            <v>2.2573954033812735</v>
          </cell>
          <cell r="L12">
            <v>2.7089920289695644</v>
          </cell>
          <cell r="M12">
            <v>2.7089914690060573</v>
          </cell>
          <cell r="N12">
            <v>2.7089905721759799</v>
          </cell>
          <cell r="O12">
            <v>2.7089901930780647</v>
          </cell>
          <cell r="P12">
            <v>2.7089852145776443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1.8356706810160769E-2</v>
          </cell>
          <cell r="G13">
            <v>2.1792507320876894E-2</v>
          </cell>
          <cell r="H13">
            <v>2.1743216014971565E-2</v>
          </cell>
          <cell r="I13">
            <v>7.8840849529463616E-2</v>
          </cell>
          <cell r="J13">
            <v>8.8776750696221443E-2</v>
          </cell>
          <cell r="K13">
            <v>2.2573954033812735</v>
          </cell>
          <cell r="L13">
            <v>2.7089920289695644</v>
          </cell>
          <cell r="M13">
            <v>2.7089914690060573</v>
          </cell>
          <cell r="N13">
            <v>2.7089905721759799</v>
          </cell>
          <cell r="O13">
            <v>2.7089901930780647</v>
          </cell>
          <cell r="P13">
            <v>2.7089852145776443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2.3322040534586698E-3</v>
          </cell>
          <cell r="G14">
            <v>6.0201545885293396E-3</v>
          </cell>
          <cell r="H14">
            <v>9.66139354351341E-4</v>
          </cell>
          <cell r="I14">
            <v>0.30419512230562701</v>
          </cell>
          <cell r="J14">
            <v>1.10891677316881E-5</v>
          </cell>
          <cell r="K14">
            <v>4.9356357510812597E-6</v>
          </cell>
          <cell r="L14">
            <v>1.4052325046591601E-5</v>
          </cell>
          <cell r="M14">
            <v>1.4272691675634301E-5</v>
          </cell>
          <cell r="N14">
            <v>3.2556875962201603E-5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2.3322040534586698E-3</v>
          </cell>
          <cell r="G15">
            <v>2.3322040534586698E-3</v>
          </cell>
          <cell r="H15">
            <v>2.3322040534586698E-3</v>
          </cell>
          <cell r="I15">
            <v>8.5850222691373403E-3</v>
          </cell>
          <cell r="J15">
            <v>9.3184979963393498E-3</v>
          </cell>
          <cell r="K15">
            <v>0.25963573120143002</v>
          </cell>
          <cell r="L15">
            <v>0.31352470946969802</v>
          </cell>
          <cell r="M15">
            <v>0.31352888672488899</v>
          </cell>
          <cell r="N15">
            <v>0.313547134549789</v>
          </cell>
          <cell r="O15">
            <v>0.31355797012217201</v>
          </cell>
          <cell r="P15">
            <v>0.313590526998134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3.2682758813252275</v>
          </cell>
          <cell r="F16">
            <v>3.8320759172036158</v>
          </cell>
          <cell r="G16">
            <v>3.7298129806263991</v>
          </cell>
          <cell r="H16">
            <v>3.8887895174309666</v>
          </cell>
          <cell r="I16">
            <v>4.02745025057256</v>
          </cell>
          <cell r="J16">
            <v>4.1400895915806482</v>
          </cell>
          <cell r="K16">
            <v>4.2319516403030333</v>
          </cell>
          <cell r="L16">
            <v>4.3169702657033131</v>
          </cell>
          <cell r="M16">
            <v>4.3795770321590739</v>
          </cell>
          <cell r="N16">
            <v>4.4508558866469761</v>
          </cell>
          <cell r="O16">
            <v>4.4508799612182361</v>
          </cell>
          <cell r="P16">
            <v>4.451034260004195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3.2682758813252275</v>
          </cell>
          <cell r="F17">
            <v>3.8320759172036158</v>
          </cell>
          <cell r="G17">
            <v>3.7298129806263991</v>
          </cell>
          <cell r="H17">
            <v>3.8887895174309666</v>
          </cell>
          <cell r="I17">
            <v>4.02745025057256</v>
          </cell>
          <cell r="J17">
            <v>4.1400895915806482</v>
          </cell>
          <cell r="K17">
            <v>4.2319516403030333</v>
          </cell>
          <cell r="L17">
            <v>4.3169702657033131</v>
          </cell>
          <cell r="M17">
            <v>4.3795770321590739</v>
          </cell>
          <cell r="N17">
            <v>4.4508558866469761</v>
          </cell>
          <cell r="O17">
            <v>4.4508799612182361</v>
          </cell>
          <cell r="P17">
            <v>4.451034260004195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0.66999952774213545</v>
          </cell>
          <cell r="F18">
            <v>8.4609716857113992E-2</v>
          </cell>
          <cell r="G18">
            <v>5.5001768286192104E-2</v>
          </cell>
          <cell r="H18">
            <v>0.16755324724809306</v>
          </cell>
          <cell r="I18">
            <v>0.29765501857963533</v>
          </cell>
          <cell r="J18">
            <v>0.27060428904089423</v>
          </cell>
          <cell r="K18">
            <v>0.19797998095512037</v>
          </cell>
          <cell r="L18">
            <v>5.162950671788568E-2</v>
          </cell>
          <cell r="M18">
            <v>0.42163195995249786</v>
          </cell>
          <cell r="N18">
            <v>0.34040913762098307</v>
          </cell>
          <cell r="O18">
            <v>0.42217488353185995</v>
          </cell>
          <cell r="P18">
            <v>0.42209177081027111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2.0851331881034509</v>
          </cell>
          <cell r="F19">
            <v>0.24656861833425181</v>
          </cell>
          <cell r="G19">
            <v>0.14395381720867675</v>
          </cell>
          <cell r="H19">
            <v>0.35561077096006427</v>
          </cell>
          <cell r="I19">
            <v>0.48443098076052876</v>
          </cell>
          <cell r="J19">
            <v>0.30648860883494461</v>
          </cell>
          <cell r="K19">
            <v>0.22152685420629242</v>
          </cell>
          <cell r="L19">
            <v>5.7064191635557981E-2</v>
          </cell>
          <cell r="M19">
            <v>0.46601427152644642</v>
          </cell>
          <cell r="N19">
            <v>0.37624167842319239</v>
          </cell>
          <cell r="O19">
            <v>0.46661434495626763</v>
          </cell>
          <cell r="P19">
            <v>0.46652248352714365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109.674512019445</v>
          </cell>
          <cell r="F20">
            <v>13.5971604785941</v>
          </cell>
          <cell r="G20">
            <v>9.0460275046983707</v>
          </cell>
          <cell r="H20">
            <v>26.331453616313201</v>
          </cell>
          <cell r="I20">
            <v>46.810504813493701</v>
          </cell>
          <cell r="J20">
            <v>42.731908458089102</v>
          </cell>
          <cell r="K20">
            <v>31.185814293030599</v>
          </cell>
          <cell r="L20">
            <v>8.3805417943010294</v>
          </cell>
          <cell r="M20">
            <v>66.773455429646404</v>
          </cell>
          <cell r="N20">
            <v>53.952664649469902</v>
          </cell>
          <cell r="O20">
            <v>67.198739176595794</v>
          </cell>
          <cell r="P20">
            <v>67.880195694970894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1.9445835464440537</v>
          </cell>
          <cell r="F21">
            <v>0.24108440564883127</v>
          </cell>
          <cell r="G21">
            <v>0.16039055859394266</v>
          </cell>
          <cell r="H21">
            <v>0.46686974497009198</v>
          </cell>
          <cell r="I21">
            <v>0.8299734896009523</v>
          </cell>
          <cell r="J21">
            <v>0.75765795138455938</v>
          </cell>
          <cell r="K21">
            <v>0.55293996973458504</v>
          </cell>
          <cell r="L21">
            <v>0.14859116656562127</v>
          </cell>
          <cell r="M21">
            <v>1.1839265147100428</v>
          </cell>
          <cell r="N21">
            <v>0.95660752924592152</v>
          </cell>
          <cell r="O21">
            <v>1.1914670066772317</v>
          </cell>
          <cell r="P21">
            <v>1.2035495690597664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2.5236680107747602E-6</v>
          </cell>
          <cell r="G22">
            <v>2.9146023256361499E-5</v>
          </cell>
          <cell r="H22">
            <v>1.93721014824168E-2</v>
          </cell>
          <cell r="I22">
            <v>1.9078748316625399E-2</v>
          </cell>
          <cell r="J22">
            <v>9.7296829287787605E-6</v>
          </cell>
          <cell r="K22">
            <v>2.2817405030022801E-5</v>
          </cell>
          <cell r="L22">
            <v>1.6054739232985001E-4</v>
          </cell>
          <cell r="M22">
            <v>5.67726548639505E-2</v>
          </cell>
          <cell r="N22">
            <v>8.5328872010052999E-5</v>
          </cell>
          <cell r="O22">
            <v>1.0652509980266499E-2</v>
          </cell>
          <cell r="P22">
            <v>3.1390069589650002E-4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2.7194568821405703E-2</v>
          </cell>
          <cell r="F23">
            <v>2.0113851891089281E-2</v>
          </cell>
          <cell r="G23">
            <v>1.3072093547191244E-2</v>
          </cell>
          <cell r="H23">
            <v>2.3360098277035099E-2</v>
          </cell>
          <cell r="I23">
            <v>3.8474856862431031E-2</v>
          </cell>
          <cell r="J23">
            <v>3.8474729515627887E-2</v>
          </cell>
          <cell r="K23">
            <v>3.2297622059982184E-2</v>
          </cell>
          <cell r="L23">
            <v>1.1838212648038651E-2</v>
          </cell>
          <cell r="M23">
            <v>6.0491683355110917E-2</v>
          </cell>
          <cell r="N23">
            <v>5.7022253324930723E-2</v>
          </cell>
          <cell r="O23">
            <v>6.7658903467101308E-2</v>
          </cell>
          <cell r="P23">
            <v>6.7808548423986842E-2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6.799117641561371</v>
          </cell>
          <cell r="F24">
            <v>1.8392668331203368E-3</v>
          </cell>
          <cell r="G24">
            <v>1.6796884510642243E-3</v>
          </cell>
          <cell r="H24">
            <v>8.9434051639739466E-4</v>
          </cell>
          <cell r="I24">
            <v>1.1452515972847071E-3</v>
          </cell>
          <cell r="J24">
            <v>1.0479906313976255E-3</v>
          </cell>
          <cell r="K24">
            <v>8.9834879172240192E-4</v>
          </cell>
          <cell r="L24">
            <v>1.0046140678027689E-3</v>
          </cell>
          <cell r="M24">
            <v>8.7294784908699137E-4</v>
          </cell>
          <cell r="N24">
            <v>1.0372281321302747E-3</v>
          </cell>
          <cell r="O24">
            <v>9.9483911238601084E-4</v>
          </cell>
          <cell r="P24">
            <v>1.7760578026225014E-3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6.799117641561371</v>
          </cell>
          <cell r="F25">
            <v>1.8392668331203368E-3</v>
          </cell>
          <cell r="G25">
            <v>1.6796884510642243E-3</v>
          </cell>
          <cell r="H25">
            <v>8.9434051639739466E-4</v>
          </cell>
          <cell r="I25">
            <v>1.1452515972847071E-3</v>
          </cell>
          <cell r="J25">
            <v>1.0479906313976255E-3</v>
          </cell>
          <cell r="K25">
            <v>8.9834879172240192E-4</v>
          </cell>
          <cell r="L25">
            <v>1.0046140678027689E-3</v>
          </cell>
          <cell r="M25">
            <v>8.7294784908699137E-4</v>
          </cell>
          <cell r="N25">
            <v>1.0372281321302747E-3</v>
          </cell>
          <cell r="O25">
            <v>9.9483911238601084E-4</v>
          </cell>
          <cell r="P25">
            <v>1.7760578026225014E-3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1.3943949540437699E-5</v>
          </cell>
          <cell r="F26">
            <v>1.1651360930335401E-5</v>
          </cell>
          <cell r="G26">
            <v>1.38868894042677E-5</v>
          </cell>
          <cell r="H26">
            <v>1.22123494191387E-5</v>
          </cell>
          <cell r="I26">
            <v>1.11215427008476E-5</v>
          </cell>
          <cell r="J26">
            <v>1.24964630003275E-5</v>
          </cell>
          <cell r="K26">
            <v>1.0799074427800301E-5</v>
          </cell>
          <cell r="L26">
            <v>7.9838706487989902E-6</v>
          </cell>
          <cell r="M26">
            <v>1.0673027295056E-5</v>
          </cell>
          <cell r="N26">
            <v>1.3774531240812E-3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1.4642248158932336</v>
          </cell>
          <cell r="F27">
            <v>2.0105840647199891E-3</v>
          </cell>
          <cell r="G27">
            <v>1.9784550105399479E-3</v>
          </cell>
          <cell r="H27">
            <v>1.9627862447708644E-3</v>
          </cell>
          <cell r="I27">
            <v>1.9762932137119549E-3</v>
          </cell>
          <cell r="J27">
            <v>1.9742430969140745E-3</v>
          </cell>
          <cell r="K27">
            <v>1.9759237992169609E-3</v>
          </cell>
          <cell r="L27">
            <v>1.976158640975223E-3</v>
          </cell>
          <cell r="M27">
            <v>1.9737758586098053E-3</v>
          </cell>
          <cell r="N27">
            <v>1.9737213527748487E-3</v>
          </cell>
          <cell r="O27">
            <v>1.9660644580969944E-3</v>
          </cell>
          <cell r="P27">
            <v>3.3283524407183851E-3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4.9481741942847303E-3</v>
          </cell>
          <cell r="F28">
            <v>4.958111503102049E-3</v>
          </cell>
          <cell r="G28">
            <v>5.0157012036273702E-3</v>
          </cell>
          <cell r="H28">
            <v>6.9863662085003414E-2</v>
          </cell>
          <cell r="I28">
            <v>0.1296652913150258</v>
          </cell>
          <cell r="J28">
            <v>0.20084476533910825</v>
          </cell>
          <cell r="K28">
            <v>0.20106075276025284</v>
          </cell>
          <cell r="L28">
            <v>0.19067054421252139</v>
          </cell>
          <cell r="M28">
            <v>0.20569790372995306</v>
          </cell>
          <cell r="N28">
            <v>0.20229733589619045</v>
          </cell>
          <cell r="O28">
            <v>0.2073408541224345</v>
          </cell>
          <cell r="P28">
            <v>0.22715706488889667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4.9481741942847277E-3</v>
          </cell>
          <cell r="F29">
            <v>4.958111503102043E-3</v>
          </cell>
          <cell r="G29">
            <v>5.0157012036273632E-3</v>
          </cell>
          <cell r="H29">
            <v>6.9863662085003331E-2</v>
          </cell>
          <cell r="I29">
            <v>0.12966529131502572</v>
          </cell>
          <cell r="J29">
            <v>0.200844765339108</v>
          </cell>
          <cell r="K29">
            <v>0.20106075276025259</v>
          </cell>
          <cell r="L29">
            <v>0.19067054421252122</v>
          </cell>
          <cell r="M29">
            <v>0.20569790372995297</v>
          </cell>
          <cell r="N29">
            <v>0.20229733589619037</v>
          </cell>
          <cell r="O29">
            <v>0.20734085412243428</v>
          </cell>
          <cell r="P29">
            <v>0.22715706488889648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5.4785997690218313E-3</v>
          </cell>
          <cell r="F30">
            <v>5.4895890890135496E-3</v>
          </cell>
          <cell r="G30">
            <v>5.5518806112207367E-3</v>
          </cell>
          <cell r="H30">
            <v>7.7264957665776804E-2</v>
          </cell>
          <cell r="I30">
            <v>0.14339747419633772</v>
          </cell>
          <cell r="J30">
            <v>0.2221123487431185</v>
          </cell>
          <cell r="K30">
            <v>0.22235120162861879</v>
          </cell>
          <cell r="L30">
            <v>0.21086107897200226</v>
          </cell>
          <cell r="M30">
            <v>0.22747926364142401</v>
          </cell>
          <cell r="N30">
            <v>0.22371869538642675</v>
          </cell>
          <cell r="O30">
            <v>0.2292961446426377</v>
          </cell>
          <cell r="P30">
            <v>0.25121089640251021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5.4785997690218313E-3</v>
          </cell>
          <cell r="F31">
            <v>5.4895890890135496E-3</v>
          </cell>
          <cell r="G31">
            <v>5.5518806112207367E-3</v>
          </cell>
          <cell r="H31">
            <v>7.7264957665776804E-2</v>
          </cell>
          <cell r="I31">
            <v>0.14339747419633772</v>
          </cell>
          <cell r="J31">
            <v>0.2221123487431185</v>
          </cell>
          <cell r="K31">
            <v>0.22235120162861879</v>
          </cell>
          <cell r="L31">
            <v>0.21086107897200226</v>
          </cell>
          <cell r="M31">
            <v>0.22747926364142401</v>
          </cell>
          <cell r="N31">
            <v>0.22371869538642675</v>
          </cell>
          <cell r="O31">
            <v>0.2292961446426377</v>
          </cell>
          <cell r="P31">
            <v>0.25121089640251021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2.0288826252903599E-3</v>
          </cell>
          <cell r="F32">
            <v>4.9815371106829701E-6</v>
          </cell>
          <cell r="G32">
            <v>2.7744240900322501E-5</v>
          </cell>
          <cell r="H32">
            <v>2.71624968273225E-2</v>
          </cell>
          <cell r="I32">
            <v>2.5989679318907999E-2</v>
          </cell>
          <cell r="J32">
            <v>5.0743296743917997E-2</v>
          </cell>
          <cell r="K32">
            <v>2.0398903205963801E-2</v>
          </cell>
          <cell r="L32">
            <v>4.0406105544444203E-2</v>
          </cell>
          <cell r="M32">
            <v>3.4685771205309301E-2</v>
          </cell>
          <cell r="N32">
            <v>2.7494761946134198E-2</v>
          </cell>
          <cell r="O32">
            <v>5.1316343047461702E-2</v>
          </cell>
          <cell r="P32">
            <v>2.3211076228906401E-2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2.031111660107855E-3</v>
          </cell>
          <cell r="F33">
            <v>2.035282362225976E-3</v>
          </cell>
          <cell r="G33">
            <v>2.0615505222487049E-3</v>
          </cell>
          <cell r="H33">
            <v>2.8676408043753595E-2</v>
          </cell>
          <cell r="I33">
            <v>5.3164077480105043E-2</v>
          </cell>
          <cell r="J33">
            <v>8.2432385824518922E-2</v>
          </cell>
          <cell r="K33">
            <v>8.4615954394405848E-2</v>
          </cell>
          <cell r="L33">
            <v>7.8134090868967651E-2</v>
          </cell>
          <cell r="M33">
            <v>8.4264766209646499E-2</v>
          </cell>
          <cell r="N33">
            <v>8.2877179449748178E-2</v>
          </cell>
          <cell r="O33">
            <v>8.4949827879331918E-2</v>
          </cell>
          <cell r="P33">
            <v>9.3075069946930808E-2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1.2006857363895189E-5</v>
          </cell>
          <cell r="F34">
            <v>2.5761725794057718E-4</v>
          </cell>
          <cell r="G34">
            <v>0.78754933245263992</v>
          </cell>
          <cell r="H34">
            <v>6.4368735129304536E-2</v>
          </cell>
          <cell r="I34">
            <v>0.76094763162303747</v>
          </cell>
          <cell r="J34">
            <v>5.4291177330200661E-2</v>
          </cell>
          <cell r="K34">
            <v>2.2768547201453687E-4</v>
          </cell>
          <cell r="L34">
            <v>2.3480064381159848E-4</v>
          </cell>
          <cell r="M34">
            <v>6.7065675085423382E-2</v>
          </cell>
          <cell r="N34">
            <v>0.11664739134009099</v>
          </cell>
          <cell r="O34">
            <v>9.5258039602686084E-2</v>
          </cell>
          <cell r="P34">
            <v>0.23985941847913519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1.2006857363895169E-5</v>
          </cell>
          <cell r="F35">
            <v>2.5740686152757862E-4</v>
          </cell>
          <cell r="G35">
            <v>0.78654480524287895</v>
          </cell>
          <cell r="H35">
            <v>6.4368735129304647E-2</v>
          </cell>
          <cell r="I35">
            <v>0.76010213425456885</v>
          </cell>
          <cell r="J35">
            <v>5.429117733020071E-2</v>
          </cell>
          <cell r="K35">
            <v>2.2746312292077278E-4</v>
          </cell>
          <cell r="L35">
            <v>2.3480064381159848E-4</v>
          </cell>
          <cell r="M35">
            <v>6.7065675085423396E-2</v>
          </cell>
          <cell r="N35">
            <v>0.11664739134009099</v>
          </cell>
          <cell r="O35">
            <v>9.5258039602686084E-2</v>
          </cell>
          <cell r="P35">
            <v>0.23985941847913519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1.976437120040806E-5</v>
          </cell>
          <cell r="F36">
            <v>3.183440807542527E-4</v>
          </cell>
          <cell r="G36">
            <v>0.93756367020136711</v>
          </cell>
          <cell r="H36">
            <v>7.3991992963766601E-2</v>
          </cell>
          <cell r="I36">
            <v>0.84550230956101946</v>
          </cell>
          <cell r="J36">
            <v>5.8382551123496683E-2</v>
          </cell>
          <cell r="K36">
            <v>2.2768547201453687E-4</v>
          </cell>
          <cell r="L36">
            <v>2.3480064381159848E-4</v>
          </cell>
          <cell r="M36">
            <v>6.7748047237836603E-2</v>
          </cell>
          <cell r="N36">
            <v>0.11783058890923502</v>
          </cell>
          <cell r="O36">
            <v>9.6225183114154275E-2</v>
          </cell>
          <cell r="P36">
            <v>0.24228718197994728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1.976437120040806E-5</v>
          </cell>
          <cell r="F37">
            <v>3.183440807542527E-4</v>
          </cell>
          <cell r="G37">
            <v>0.93756367020136711</v>
          </cell>
          <cell r="H37">
            <v>7.3991992963766601E-2</v>
          </cell>
          <cell r="I37">
            <v>0.84550230956101946</v>
          </cell>
          <cell r="J37">
            <v>5.8382551123496683E-2</v>
          </cell>
          <cell r="K37">
            <v>2.2768547201453687E-4</v>
          </cell>
          <cell r="L37">
            <v>2.3480064381159848E-4</v>
          </cell>
          <cell r="M37">
            <v>6.7748047237836603E-2</v>
          </cell>
          <cell r="N37">
            <v>0.11783058890923502</v>
          </cell>
          <cell r="O37">
            <v>9.6225183114154275E-2</v>
          </cell>
          <cell r="P37">
            <v>0.24228718197994728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1.00895117363753E-2</v>
          </cell>
          <cell r="F38">
            <v>1.61618381612248E-4</v>
          </cell>
          <cell r="G38">
            <v>3.9436130688851601E-2</v>
          </cell>
          <cell r="H38">
            <v>7.4771165035181599E-5</v>
          </cell>
          <cell r="I38">
            <v>7.4282558051874496E-3</v>
          </cell>
          <cell r="J38">
            <v>7.2431745258846295E-4</v>
          </cell>
          <cell r="K38">
            <v>1.1410327550564E-4</v>
          </cell>
          <cell r="L38">
            <v>6.8425618813169097E-3</v>
          </cell>
          <cell r="M38">
            <v>1.6854310152467E-3</v>
          </cell>
          <cell r="N38">
            <v>7.9658525663478096E-3</v>
          </cell>
          <cell r="O38">
            <v>2.5484191026212302E-3</v>
          </cell>
          <cell r="P38">
            <v>1.68485353349359E-2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1.00895117363753E-2</v>
          </cell>
          <cell r="F39">
            <v>1.0237135218505946E-2</v>
          </cell>
          <cell r="G39">
            <v>4.9637991679327587E-2</v>
          </cell>
          <cell r="H39">
            <v>4.2731652059151366E-2</v>
          </cell>
          <cell r="I39">
            <v>4.768399736273609E-2</v>
          </cell>
          <cell r="J39">
            <v>1.6296117836524116E-2</v>
          </cell>
          <cell r="K39">
            <v>7.6776142701630058E-3</v>
          </cell>
          <cell r="L39">
            <v>7.5637316558095765E-3</v>
          </cell>
          <cell r="M39">
            <v>8.6052734948611938E-3</v>
          </cell>
          <cell r="N39">
            <v>1.6352372722289059E-2</v>
          </cell>
          <cell r="O39">
            <v>1.2669262665657698E-2</v>
          </cell>
          <cell r="P39">
            <v>2.7237581025708273E-2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2.9827278065887699E-3</v>
          </cell>
          <cell r="H40">
            <v>2.4346051446869064E-3</v>
          </cell>
          <cell r="I40">
            <v>3.952684301599417E-3</v>
          </cell>
          <cell r="J40">
            <v>2.7345580450627389E-3</v>
          </cell>
          <cell r="K40">
            <v>2.0644710078809732E-3</v>
          </cell>
          <cell r="L40">
            <v>0.54180091694055033</v>
          </cell>
          <cell r="M40">
            <v>3.5076228380084089</v>
          </cell>
          <cell r="N40">
            <v>1.8691868844650115</v>
          </cell>
          <cell r="O40">
            <v>0.99917886627437769</v>
          </cell>
          <cell r="P40">
            <v>2.8106223225392761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8.130585376563865E-4</v>
          </cell>
          <cell r="H41">
            <v>6.9330267951817287E-4</v>
          </cell>
          <cell r="I41">
            <v>1.0264712256347365E-3</v>
          </cell>
          <cell r="J41">
            <v>6.8457369643478826E-4</v>
          </cell>
          <cell r="K41">
            <v>5.0281666274351339E-4</v>
          </cell>
          <cell r="L41">
            <v>6.2813979911959028E-2</v>
          </cell>
          <cell r="M41">
            <v>0.44557181321650646</v>
          </cell>
          <cell r="N41">
            <v>0.27538047847944624</v>
          </cell>
          <cell r="O41">
            <v>0.11273515090146349</v>
          </cell>
          <cell r="P41">
            <v>0.32452569179263174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3.5564146390899663E-4</v>
          </cell>
          <cell r="H42">
            <v>2.7014195243210665E-4</v>
          </cell>
          <cell r="I42">
            <v>4.4342033352301236E-4</v>
          </cell>
          <cell r="J42">
            <v>3.2797916752913764E-4</v>
          </cell>
          <cell r="K42">
            <v>2.4514626440176867E-4</v>
          </cell>
          <cell r="L42">
            <v>1.1108218899529667E-3</v>
          </cell>
          <cell r="M42">
            <v>7.6514098691472972E-4</v>
          </cell>
          <cell r="N42">
            <v>1.3101589752335359E-3</v>
          </cell>
          <cell r="O42">
            <v>9.8325500853192922E-4</v>
          </cell>
          <cell r="P42">
            <v>2.3767204564434357E-3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2.2963557387877049E-4</v>
          </cell>
          <cell r="H43">
            <v>1.8717539377428134E-4</v>
          </cell>
          <cell r="I43">
            <v>3.2241916620892445E-4</v>
          </cell>
          <cell r="J43">
            <v>2.5082200228967484E-4</v>
          </cell>
          <cell r="K43">
            <v>2.0286986263532374E-4</v>
          </cell>
          <cell r="L43">
            <v>6.6684337296198961E-4</v>
          </cell>
          <cell r="M43">
            <v>5.2562988313805542E-4</v>
          </cell>
          <cell r="N43">
            <v>7.7241015387418364E-4</v>
          </cell>
          <cell r="O43">
            <v>6.4399471328058569E-4</v>
          </cell>
          <cell r="P43">
            <v>1.1808990481391483E-3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3.6312968344728413E-4</v>
          </cell>
          <cell r="H44">
            <v>2.7543507812567854E-4</v>
          </cell>
          <cell r="I44">
            <v>4.4626935563789544E-4</v>
          </cell>
          <cell r="J44">
            <v>3.2850646926597612E-4</v>
          </cell>
          <cell r="K44">
            <v>2.455042736872177E-4</v>
          </cell>
          <cell r="L44">
            <v>1.1164348903751249E-3</v>
          </cell>
          <cell r="M44">
            <v>7.6764968307723824E-4</v>
          </cell>
          <cell r="N44">
            <v>1.3167298532885546E-3</v>
          </cell>
          <cell r="O44">
            <v>9.873526760294665E-4</v>
          </cell>
          <cell r="P44">
            <v>2.388758433418564E-3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4.4343065658636631E-4</v>
          </cell>
          <cell r="H45">
            <v>4.0385708550333453E-4</v>
          </cell>
          <cell r="I45">
            <v>6.8062733826273667E-4</v>
          </cell>
          <cell r="J45">
            <v>4.2279270695903527E-4</v>
          </cell>
          <cell r="K45">
            <v>3.1925730203535797E-4</v>
          </cell>
          <cell r="L45">
            <v>0.39165942183510788</v>
          </cell>
          <cell r="M45">
            <v>2.7814278310630693</v>
          </cell>
          <cell r="N45">
            <v>1.4010179425663187</v>
          </cell>
          <cell r="O45">
            <v>0.72041471825770254</v>
          </cell>
          <cell r="P45">
            <v>2.0077155163286826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4.2224243450053676E-4</v>
          </cell>
          <cell r="H46">
            <v>3.3459371497951797E-4</v>
          </cell>
          <cell r="I46">
            <v>5.8993891874743927E-4</v>
          </cell>
          <cell r="J46">
            <v>3.9191510340307587E-4</v>
          </cell>
          <cell r="K46">
            <v>3.0373653381104461E-4</v>
          </cell>
          <cell r="L46">
            <v>8.3322626830172317E-2</v>
          </cell>
          <cell r="M46">
            <v>0.2777996964957653</v>
          </cell>
          <cell r="N46">
            <v>0.18807920688285773</v>
          </cell>
          <cell r="O46">
            <v>0.16243126970466851</v>
          </cell>
          <cell r="P46">
            <v>0.47005907568997563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3.555894566104283E-4</v>
          </cell>
          <cell r="H47">
            <v>2.7009924035381572E-4</v>
          </cell>
          <cell r="I47">
            <v>4.4353796358467302E-4</v>
          </cell>
          <cell r="J47">
            <v>3.2796889918105225E-4</v>
          </cell>
          <cell r="K47">
            <v>2.4514010856674747E-4</v>
          </cell>
          <cell r="L47">
            <v>1.1107882100224904E-3</v>
          </cell>
          <cell r="M47">
            <v>7.6507667993801296E-4</v>
          </cell>
          <cell r="N47">
            <v>1.3099575539949526E-3</v>
          </cell>
          <cell r="O47">
            <v>9.831250127011438E-4</v>
          </cell>
          <cell r="P47">
            <v>2.3756607899841184E-3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0.5863189458195559</v>
          </cell>
          <cell r="K48">
            <v>0.62242222823979121</v>
          </cell>
          <cell r="L48">
            <v>0.62413125660701829</v>
          </cell>
          <cell r="M48">
            <v>1.1409877880093455</v>
          </cell>
          <cell r="N48">
            <v>2.5945334683522714</v>
          </cell>
          <cell r="O48">
            <v>2.6172764707116429</v>
          </cell>
          <cell r="P48">
            <v>2.6013490597168203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0.59224135941369294</v>
          </cell>
          <cell r="K49">
            <v>0.62870932145433434</v>
          </cell>
          <cell r="L49">
            <v>0.63043561273436133</v>
          </cell>
          <cell r="M49">
            <v>1.1525129171811586</v>
          </cell>
          <cell r="N49">
            <v>2.6207408771235086</v>
          </cell>
          <cell r="O49">
            <v>2.643713606779436</v>
          </cell>
          <cell r="P49">
            <v>2.6276253128452738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3.5727469880075402E-6</v>
          </cell>
          <cell r="I50">
            <v>8.6428267549528603E-6</v>
          </cell>
          <cell r="J50">
            <v>3.2222477603370298E-2</v>
          </cell>
          <cell r="K50">
            <v>4.4396340082632699E-2</v>
          </cell>
          <cell r="L50">
            <v>6.1344009614847897E-4</v>
          </cell>
          <cell r="M50">
            <v>1.6386482461136199E-2</v>
          </cell>
          <cell r="N50">
            <v>8.3737739441331102E-2</v>
          </cell>
          <cell r="O50">
            <v>5.0447027520091102E-3</v>
          </cell>
          <cell r="P50">
            <v>1.64425604458875E-3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3.5727469880075402E-6</v>
          </cell>
          <cell r="I51">
            <v>1.2215573742960399E-5</v>
          </cell>
          <cell r="J51">
            <v>3.2234693177113298E-2</v>
          </cell>
          <cell r="K51">
            <v>7.6631033259746004E-2</v>
          </cell>
          <cell r="L51">
            <v>7.7244473355894502E-2</v>
          </cell>
          <cell r="M51">
            <v>9.3630955817030695E-2</v>
          </cell>
          <cell r="N51">
            <v>0.17736869525836199</v>
          </cell>
          <cell r="O51">
            <v>0.18241226540066399</v>
          </cell>
          <cell r="P51">
            <v>0.18405408130797199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4.9419055144070845E-3</v>
          </cell>
          <cell r="F52">
            <v>4.9525282290702102E-3</v>
          </cell>
          <cell r="G52">
            <v>5.0070137762756161E-3</v>
          </cell>
          <cell r="H52">
            <v>6.2487893729593576E-2</v>
          </cell>
          <cell r="I52">
            <v>0.12274116842450708</v>
          </cell>
          <cell r="J52">
            <v>0.14634153949500689</v>
          </cell>
          <cell r="K52">
            <v>9.30133282796657E-2</v>
          </cell>
          <cell r="L52">
            <v>0.18390128116988902</v>
          </cell>
          <cell r="M52">
            <v>0.16829961291380446</v>
          </cell>
          <cell r="N52">
            <v>0.23195399193873686</v>
          </cell>
          <cell r="O52">
            <v>0.25770376290259872</v>
          </cell>
          <cell r="P52">
            <v>0.24989736780554236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4.9419055144070793E-3</v>
          </cell>
          <cell r="F53">
            <v>4.952528229070205E-3</v>
          </cell>
          <cell r="G53">
            <v>5.0070137762756118E-3</v>
          </cell>
          <cell r="H53">
            <v>6.2487893729593534E-2</v>
          </cell>
          <cell r="I53">
            <v>0.12274116842450698</v>
          </cell>
          <cell r="J53">
            <v>0.14634153949500675</v>
          </cell>
          <cell r="K53">
            <v>9.3013328279665602E-2</v>
          </cell>
          <cell r="L53">
            <v>0.18390128116988891</v>
          </cell>
          <cell r="M53">
            <v>0.1682996129138043</v>
          </cell>
          <cell r="N53">
            <v>0.2319539919387367</v>
          </cell>
          <cell r="O53">
            <v>0.25770376290259844</v>
          </cell>
          <cell r="P53">
            <v>0.24989736780554211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5.4716674566233454E-3</v>
          </cell>
          <cell r="F54">
            <v>5.483414742810366E-3</v>
          </cell>
          <cell r="G54">
            <v>5.5422734911363845E-3</v>
          </cell>
          <cell r="H54">
            <v>6.9108355095410537E-2</v>
          </cell>
          <cell r="I54">
            <v>0.13574033044603093</v>
          </cell>
          <cell r="J54">
            <v>0.16183914999397148</v>
          </cell>
          <cell r="K54">
            <v>0.1028653585579808</v>
          </cell>
          <cell r="L54">
            <v>0.20337521777796344</v>
          </cell>
          <cell r="M54">
            <v>0.18612181038374742</v>
          </cell>
          <cell r="N54">
            <v>0.25651494728168822</v>
          </cell>
          <cell r="O54">
            <v>0.28499071250500063</v>
          </cell>
          <cell r="P54">
            <v>0.27635868973062216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5.4716674566233454E-3</v>
          </cell>
          <cell r="F55">
            <v>5.483414742810366E-3</v>
          </cell>
          <cell r="G55">
            <v>5.5422734911363845E-3</v>
          </cell>
          <cell r="H55">
            <v>6.9108355095410537E-2</v>
          </cell>
          <cell r="I55">
            <v>0.13574033044603093</v>
          </cell>
          <cell r="J55">
            <v>0.16183914999397148</v>
          </cell>
          <cell r="K55">
            <v>0.1028653585579808</v>
          </cell>
          <cell r="L55">
            <v>0.20337521777796344</v>
          </cell>
          <cell r="M55">
            <v>0.18612181038374742</v>
          </cell>
          <cell r="N55">
            <v>0.25651494728168822</v>
          </cell>
          <cell r="O55">
            <v>0.28499071250500063</v>
          </cell>
          <cell r="P55">
            <v>0.27635868973062216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2.0268328950917899E-3</v>
          </cell>
          <cell r="F56">
            <v>4.9686316697883299E-6</v>
          </cell>
          <cell r="G56">
            <v>2.74014025183023E-5</v>
          </cell>
          <cell r="H56">
            <v>2.4165841467814302E-2</v>
          </cell>
          <cell r="I56">
            <v>2.62696813640854E-2</v>
          </cell>
          <cell r="J56">
            <v>2.9065546522024099E-2</v>
          </cell>
          <cell r="K56">
            <v>2.07249580624899E-3</v>
          </cell>
          <cell r="L56">
            <v>6.3374742987419103E-2</v>
          </cell>
          <cell r="M56">
            <v>4.6470153195176996E-3</v>
          </cell>
          <cell r="N56">
            <v>5.7920706362617203E-2</v>
          </cell>
          <cell r="O56">
            <v>4.6853371255311499E-2</v>
          </cell>
          <cell r="P56">
            <v>1.6464461302519499E-2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2.028806616171326E-3</v>
          </cell>
          <cell r="F57">
            <v>2.0329709409829828E-3</v>
          </cell>
          <cell r="G57">
            <v>2.0589025825150831E-3</v>
          </cell>
          <cell r="H57">
            <v>2.5677914523123912E-2</v>
          </cell>
          <cell r="I57">
            <v>5.0447244679080842E-2</v>
          </cell>
          <cell r="J57">
            <v>6.0405424755150622E-2</v>
          </cell>
          <cell r="K57">
            <v>4.4756983062900768E-2</v>
          </cell>
          <cell r="L57">
            <v>7.5371263791901205E-2</v>
          </cell>
          <cell r="M57">
            <v>6.8951255766209293E-2</v>
          </cell>
          <cell r="N57">
            <v>9.5032209951565569E-2</v>
          </cell>
          <cell r="O57">
            <v>0.10559242550310857</v>
          </cell>
          <cell r="P57">
            <v>0.10239884523951095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1.0855079951892872</v>
          </cell>
          <cell r="K58">
            <v>4.6791085125700533</v>
          </cell>
          <cell r="L58">
            <v>4.8958761212770456</v>
          </cell>
          <cell r="M58">
            <v>4.6683074466538015</v>
          </cell>
          <cell r="N58">
            <v>4.4472524461611505</v>
          </cell>
          <cell r="O58">
            <v>4.4469313628200373</v>
          </cell>
          <cell r="P58">
            <v>4.4472665291534108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278.6793250226234</v>
          </cell>
          <cell r="K59">
            <v>1201.2539822548724</v>
          </cell>
          <cell r="L59">
            <v>1256.9041028886681</v>
          </cell>
          <cell r="M59">
            <v>1198.4810558716463</v>
          </cell>
          <cell r="N59">
            <v>1141.7302455568611</v>
          </cell>
          <cell r="O59">
            <v>1141.6478147602454</v>
          </cell>
          <cell r="P59">
            <v>1141.733861042693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-278.679325022623</v>
          </cell>
          <cell r="K60">
            <v>-1201.2539822548699</v>
          </cell>
          <cell r="L60">
            <v>-1256.90410288867</v>
          </cell>
          <cell r="M60">
            <v>-1198.4810558716499</v>
          </cell>
          <cell r="N60">
            <v>-1141.7302455568599</v>
          </cell>
          <cell r="O60">
            <v>-1141.64781476024</v>
          </cell>
          <cell r="P60">
            <v>-1141.73386104269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300.9638957171</v>
          </cell>
          <cell r="K61">
            <v>1284.4674892437399</v>
          </cell>
          <cell r="L61">
            <v>1330.79641408518</v>
          </cell>
          <cell r="M61">
            <v>1268.9387263813201</v>
          </cell>
          <cell r="N61">
            <v>1208.85158473721</v>
          </cell>
          <cell r="O61">
            <v>1208.7643079049501</v>
          </cell>
          <cell r="P61">
            <v>1208.85541277434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3.2431454279860006</v>
          </cell>
          <cell r="K62">
            <v>13.841244496160932</v>
          </cell>
          <cell r="L62">
            <v>14.340478600055819</v>
          </cell>
          <cell r="M62">
            <v>13.673908689453917</v>
          </cell>
          <cell r="N62">
            <v>13.026417938978524</v>
          </cell>
          <cell r="O62">
            <v>13.025477455872334</v>
          </cell>
          <cell r="P62">
            <v>13.026459189378659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4.24780107177163E-2</v>
          </cell>
          <cell r="K63">
            <v>0.148463797393903</v>
          </cell>
          <cell r="L63">
            <v>1.0101260036961301E-6</v>
          </cell>
          <cell r="M63">
            <v>7.8474414731007095E-7</v>
          </cell>
          <cell r="N63">
            <v>1.38341387344174E-6</v>
          </cell>
          <cell r="O63">
            <v>2.6435410585134602E-6</v>
          </cell>
          <cell r="P63">
            <v>1.74696655821476E-2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4.24780107177163E-2</v>
          </cell>
          <cell r="K64">
            <v>0.19094149963179738</v>
          </cell>
          <cell r="L64">
            <v>0.19094150723483769</v>
          </cell>
          <cell r="M64">
            <v>0.19093976453313535</v>
          </cell>
          <cell r="N64">
            <v>0.19089505230080417</v>
          </cell>
          <cell r="O64">
            <v>0.18428810997966741</v>
          </cell>
          <cell r="P64">
            <v>0.16592949135130808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5.4471498753489091E-2</v>
          </cell>
          <cell r="G65">
            <v>7.1711234564219448E-2</v>
          </cell>
          <cell r="H65">
            <v>0.11352864532069926</v>
          </cell>
          <cell r="I65">
            <v>0.17683992540448923</v>
          </cell>
          <cell r="J65">
            <v>0.2695064182949084</v>
          </cell>
          <cell r="K65">
            <v>0.43402108449109844</v>
          </cell>
          <cell r="L65">
            <v>0.45631675136462463</v>
          </cell>
          <cell r="M65">
            <v>0.47959814291916059</v>
          </cell>
          <cell r="N65">
            <v>0.50407045871428491</v>
          </cell>
          <cell r="O65">
            <v>0.52979251067805699</v>
          </cell>
          <cell r="P65">
            <v>0.55685427731449111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2.1010662201730974</v>
          </cell>
          <cell r="F66">
            <v>3.8270115723772862</v>
          </cell>
          <cell r="G66">
            <v>3.3445842486381037</v>
          </cell>
          <cell r="H66">
            <v>3.226376455649834</v>
          </cell>
          <cell r="I66">
            <v>2.9621888247532047</v>
          </cell>
          <cell r="J66">
            <v>2.7419668811824121</v>
          </cell>
          <cell r="K66">
            <v>3.5307938554798328</v>
          </cell>
          <cell r="L66">
            <v>3.5015310309931325</v>
          </cell>
          <cell r="M66">
            <v>3.3637293307454401</v>
          </cell>
          <cell r="N66">
            <v>2.9417330076137094</v>
          </cell>
          <cell r="O66">
            <v>3.3580622400982221</v>
          </cell>
          <cell r="P66">
            <v>2.2938832626581838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2.317076084428082</v>
          </cell>
          <cell r="F67">
            <v>3.5392041517651855</v>
          </cell>
          <cell r="G67">
            <v>3.45969683792072</v>
          </cell>
          <cell r="H67">
            <v>1.756543701847306</v>
          </cell>
          <cell r="I67">
            <v>1.7744529094216337</v>
          </cell>
          <cell r="J67">
            <v>2.7053570702338661</v>
          </cell>
          <cell r="K67">
            <v>2.6807284307494439</v>
          </cell>
          <cell r="L67">
            <v>2.5787949057954975</v>
          </cell>
          <cell r="M67">
            <v>2.4119727816487346</v>
          </cell>
          <cell r="N67">
            <v>2.2787558439383289</v>
          </cell>
          <cell r="O67">
            <v>2.3165697142252224</v>
          </cell>
          <cell r="P67">
            <v>2.1023267033183632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3.9219155064583795</v>
          </cell>
          <cell r="F68">
            <v>1.7827816330126436</v>
          </cell>
          <cell r="G68">
            <v>1.7827831358278674</v>
          </cell>
          <cell r="H68">
            <v>1.7827838799321787</v>
          </cell>
          <cell r="I68">
            <v>1.7827862501903442</v>
          </cell>
          <cell r="J68">
            <v>1.7827916885157238</v>
          </cell>
          <cell r="K68">
            <v>1.7828067526817843</v>
          </cell>
          <cell r="L68">
            <v>1.7828105973950519</v>
          </cell>
          <cell r="M68">
            <v>1.7828130855235955</v>
          </cell>
          <cell r="N68">
            <v>1.7828248610055391</v>
          </cell>
          <cell r="O68">
            <v>1.7828312507227484</v>
          </cell>
          <cell r="P68">
            <v>1.7828847241020056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0.35010080137639032</v>
          </cell>
          <cell r="G69">
            <v>0.3825941752094566</v>
          </cell>
          <cell r="H69">
            <v>0.44352916436005757</v>
          </cell>
          <cell r="I69">
            <v>0.51417038727511233</v>
          </cell>
          <cell r="J69">
            <v>0.59606396840473308</v>
          </cell>
          <cell r="K69">
            <v>0.69100802566286046</v>
          </cell>
          <cell r="L69">
            <v>0.80106643427493784</v>
          </cell>
          <cell r="M69">
            <v>0.9286540808562791</v>
          </cell>
          <cell r="N69">
            <v>1.0765645423649584</v>
          </cell>
          <cell r="O69">
            <v>1.2480338184616366</v>
          </cell>
          <cell r="P69">
            <v>1.4468496414538452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9.2187919515698695</v>
          </cell>
          <cell r="F70">
            <v>10.560163138024082</v>
          </cell>
          <cell r="G70">
            <v>9.9717892716540213</v>
          </cell>
          <cell r="H70">
            <v>8.0465255757606311</v>
          </cell>
          <cell r="I70">
            <v>7.8939738134830595</v>
          </cell>
          <cell r="J70">
            <v>8.8306784902726498</v>
          </cell>
          <cell r="K70">
            <v>9.9109871898716175</v>
          </cell>
          <cell r="L70">
            <v>9.876208250993427</v>
          </cell>
          <cell r="M70">
            <v>9.7097166735342402</v>
          </cell>
          <cell r="N70">
            <v>9.2951791911006882</v>
          </cell>
          <cell r="O70">
            <v>10.000487417356036</v>
          </cell>
          <cell r="P70">
            <v>8.8607914482396968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0.62767820328280599</v>
          </cell>
          <cell r="F71">
            <v>3.3189723538989101E-2</v>
          </cell>
          <cell r="G71">
            <v>2.1929013987383099E-3</v>
          </cell>
          <cell r="H71">
            <v>7.0513800890168602E-3</v>
          </cell>
          <cell r="I71">
            <v>1.43249487122987E-2</v>
          </cell>
          <cell r="J71">
            <v>1.5281467924912201E-2</v>
          </cell>
          <cell r="K71">
            <v>1.7863842735393098E-2</v>
          </cell>
          <cell r="L71">
            <v>1.0740123492484301E-2</v>
          </cell>
          <cell r="M71">
            <v>8.8451928230720896E-3</v>
          </cell>
          <cell r="N71">
            <v>1.37437691693191E-2</v>
          </cell>
          <cell r="O71">
            <v>1.13218935225213E-2</v>
          </cell>
          <cell r="P71">
            <v>1.7740389041334299E-2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0.62767820328280599</v>
          </cell>
          <cell r="F72">
            <v>0.66086792682179496</v>
          </cell>
          <cell r="G72">
            <v>0.66306082822053303</v>
          </cell>
          <cell r="H72">
            <v>0.67011220830954998</v>
          </cell>
          <cell r="I72">
            <v>0.68443715702184904</v>
          </cell>
          <cell r="J72">
            <v>0.69971862494676096</v>
          </cell>
          <cell r="K72">
            <v>0.71758246768215395</v>
          </cell>
          <cell r="L72">
            <v>0.72832259117463805</v>
          </cell>
          <cell r="M72">
            <v>0.73716778399771099</v>
          </cell>
          <cell r="N72">
            <v>0.75091155316702995</v>
          </cell>
          <cell r="O72">
            <v>0.76223344668955095</v>
          </cell>
          <cell r="P72">
            <v>0.77997383573088497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2.6227606288841999E-2</v>
          </cell>
          <cell r="F73">
            <v>3.335810296265678E-4</v>
          </cell>
          <cell r="G73">
            <v>2.1966811753410382E-2</v>
          </cell>
          <cell r="H73">
            <v>9.6283425292963114E-3</v>
          </cell>
          <cell r="I73">
            <v>4.1376354465403296E-3</v>
          </cell>
          <cell r="J73">
            <v>3.5507897694536683E-3</v>
          </cell>
          <cell r="K73">
            <v>1.6818119016347147E-4</v>
          </cell>
          <cell r="L73">
            <v>1.8253849507000059E-4</v>
          </cell>
          <cell r="M73">
            <v>8.3816434722993553E-3</v>
          </cell>
          <cell r="N73">
            <v>1.5070969907454601E-2</v>
          </cell>
          <cell r="O73">
            <v>1.2426627424065615E-2</v>
          </cell>
          <cell r="P73">
            <v>3.1340703604854352E-2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2.6227606288842076E-2</v>
          </cell>
          <cell r="F74">
            <v>3.3335879043294643E-4</v>
          </cell>
          <cell r="G74">
            <v>2.1943953468547342E-2</v>
          </cell>
          <cell r="H74">
            <v>9.6283425292963114E-3</v>
          </cell>
          <cell r="I74">
            <v>4.1338359649548987E-3</v>
          </cell>
          <cell r="J74">
            <v>3.5507897694536795E-3</v>
          </cell>
          <cell r="K74">
            <v>1.6804389939599135E-4</v>
          </cell>
          <cell r="L74">
            <v>1.8253849507000075E-4</v>
          </cell>
          <cell r="M74">
            <v>8.3816434722993674E-3</v>
          </cell>
          <cell r="N74">
            <v>1.5070969907454615E-2</v>
          </cell>
          <cell r="O74">
            <v>1.2426627424065627E-2</v>
          </cell>
          <cell r="P74">
            <v>3.1340703604854379E-2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3.4975082809352631E-2</v>
          </cell>
          <cell r="F75">
            <v>4.4386349834536396E-4</v>
          </cell>
          <cell r="G75">
            <v>2.8349214321163895E-2</v>
          </cell>
          <cell r="H75">
            <v>1.2040369252446628E-2</v>
          </cell>
          <cell r="I75">
            <v>5.0202567837758687E-3</v>
          </cell>
          <cell r="J75">
            <v>4.1823408198827785E-3</v>
          </cell>
          <cell r="K75">
            <v>1.3994923059093342E-4</v>
          </cell>
          <cell r="L75">
            <v>1.5670242272548197E-4</v>
          </cell>
          <cell r="M75">
            <v>9.3178782821538176E-3</v>
          </cell>
          <cell r="N75">
            <v>1.675046321054376E-2</v>
          </cell>
          <cell r="O75">
            <v>1.3812304895585223E-2</v>
          </cell>
          <cell r="P75">
            <v>3.4827945096850964E-2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3.4975082809352631E-2</v>
          </cell>
          <cell r="F76">
            <v>4.4386349834536396E-4</v>
          </cell>
          <cell r="G76">
            <v>2.8349214321163895E-2</v>
          </cell>
          <cell r="H76">
            <v>1.2040369252446628E-2</v>
          </cell>
          <cell r="I76">
            <v>5.0202567837758687E-3</v>
          </cell>
          <cell r="J76">
            <v>4.1823408198827785E-3</v>
          </cell>
          <cell r="K76">
            <v>1.3994923059093342E-4</v>
          </cell>
          <cell r="L76">
            <v>1.5670242272548197E-4</v>
          </cell>
          <cell r="M76">
            <v>9.3178782821538176E-3</v>
          </cell>
          <cell r="N76">
            <v>1.675046321054376E-2</v>
          </cell>
          <cell r="O76">
            <v>1.3812304895585223E-2</v>
          </cell>
          <cell r="P76">
            <v>3.4827945096850964E-2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8.2044041710054704E-3</v>
          </cell>
          <cell r="F77">
            <v>1.06910092175966E-4</v>
          </cell>
          <cell r="G77">
            <v>1.2069023778054499E-4</v>
          </cell>
          <cell r="H77">
            <v>9.2198613981038293E-5</v>
          </cell>
          <cell r="I77">
            <v>5.8183092268164803E-3</v>
          </cell>
          <cell r="J77">
            <v>5.9465931926900499E-4</v>
          </cell>
          <cell r="K77">
            <v>1.3272299445236699E-4</v>
          </cell>
          <cell r="L77">
            <v>7.8281543457997694E-3</v>
          </cell>
          <cell r="M77">
            <v>7.9486153851314695E-4</v>
          </cell>
          <cell r="N77">
            <v>7.9063674916744608E-3</v>
          </cell>
          <cell r="O77">
            <v>3.0322896324343099E-3</v>
          </cell>
          <cell r="P77">
            <v>1.63694366920276E-2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8.2044041710054704E-3</v>
          </cell>
          <cell r="F78">
            <v>8.2956286896097714E-3</v>
          </cell>
          <cell r="G78">
            <v>8.370679942358919E-3</v>
          </cell>
          <cell r="H78">
            <v>8.3586578015333347E-3</v>
          </cell>
          <cell r="I78">
            <v>8.0574302083102883E-3</v>
          </cell>
          <cell r="J78">
            <v>6.4467403249974676E-3</v>
          </cell>
          <cell r="K78">
            <v>6.401964774070042E-3</v>
          </cell>
          <cell r="L78">
            <v>8.437864221265334E-3</v>
          </cell>
          <cell r="M78">
            <v>8.7123758395673667E-3</v>
          </cell>
          <cell r="N78">
            <v>1.6387890567517917E-2</v>
          </cell>
          <cell r="O78">
            <v>1.2662125910483246E-2</v>
          </cell>
          <cell r="P78">
            <v>2.7182755235019992E-2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4.4445823218915471E-3</v>
          </cell>
          <cell r="I79">
            <v>5.5919938889065993E-3</v>
          </cell>
          <cell r="J79">
            <v>1.6870506112800512E-2</v>
          </cell>
          <cell r="K79">
            <v>1.3608694752305639E-2</v>
          </cell>
          <cell r="L79">
            <v>2.68334762349236E-2</v>
          </cell>
          <cell r="M79">
            <v>1.4620230881387936E-2</v>
          </cell>
          <cell r="N79">
            <v>1.2183984732942035E-2</v>
          </cell>
          <cell r="O79">
            <v>8.3011929154494443E-3</v>
          </cell>
          <cell r="P79">
            <v>1.6352683276888137E-2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1.6464051339471113E-3</v>
          </cell>
          <cell r="I80">
            <v>2.1151416891957721E-3</v>
          </cell>
          <cell r="J80">
            <v>6.5187038294697124E-3</v>
          </cell>
          <cell r="K80">
            <v>5.3647958304135004E-3</v>
          </cell>
          <cell r="L80">
            <v>1.0796804846039783E-2</v>
          </cell>
          <cell r="M80">
            <v>5.8826436891149629E-3</v>
          </cell>
          <cell r="N80">
            <v>4.9023877583737798E-3</v>
          </cell>
          <cell r="O80">
            <v>3.3400950034489963E-3</v>
          </cell>
          <cell r="P80">
            <v>6.5797188744361017E-3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9.1143705974943822E-3</v>
          </cell>
          <cell r="I81">
            <v>1.2127475525713364E-2</v>
          </cell>
          <cell r="J81">
            <v>2.7433227556679214E-2</v>
          </cell>
          <cell r="K81">
            <v>2.1915412199136595E-2</v>
          </cell>
          <cell r="L81">
            <v>4.3111879741937253E-2</v>
          </cell>
          <cell r="M81">
            <v>2.3924445626521712E-2</v>
          </cell>
          <cell r="N81">
            <v>2.1984470774681967E-2</v>
          </cell>
          <cell r="O81">
            <v>1.4337816681998329E-2</v>
          </cell>
          <cell r="P81">
            <v>3.1677961005849138E-2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1.4514921100238699E-4</v>
          </cell>
          <cell r="I82">
            <v>4.2280750145925101E-5</v>
          </cell>
          <cell r="J82">
            <v>4.2055632819853702E-4</v>
          </cell>
          <cell r="K82">
            <v>1.30563717857677E-5</v>
          </cell>
          <cell r="L82">
            <v>5.2550399937000697E-4</v>
          </cell>
          <cell r="M82">
            <v>1.3270871983305799E-6</v>
          </cell>
          <cell r="N82">
            <v>8.0162264217317505E-6</v>
          </cell>
          <cell r="O82">
            <v>2.06045064889361E-4</v>
          </cell>
          <cell r="P82">
            <v>4.3850384682098798E-4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1.4514921100238699E-4</v>
          </cell>
          <cell r="I83">
            <v>1.8733950071681625E-4</v>
          </cell>
          <cell r="J83">
            <v>5.7968538583487732E-4</v>
          </cell>
          <cell r="K83">
            <v>4.753134277949389E-4</v>
          </cell>
          <cell r="L83">
            <v>9.5858455638667475E-4</v>
          </cell>
          <cell r="M83">
            <v>5.5207153250320072E-4</v>
          </cell>
          <cell r="N83">
            <v>5.3306274517312237E-4</v>
          </cell>
          <cell r="O83">
            <v>3.0696610441494955E-4</v>
          </cell>
          <cell r="P83">
            <v>6.5179514657037318E-4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3.5600297204016451</v>
          </cell>
          <cell r="F84">
            <v>3.464746087607153</v>
          </cell>
          <cell r="G84">
            <v>1.8017066738925572E-2</v>
          </cell>
          <cell r="H84">
            <v>1.9262070040462276E-3</v>
          </cell>
          <cell r="I84">
            <v>1.6627853591545236E-3</v>
          </cell>
          <cell r="J84">
            <v>4.2118882963773988E-3</v>
          </cell>
          <cell r="K84">
            <v>1.6802443095603272E-3</v>
          </cell>
          <cell r="L84">
            <v>2.9246026973322699E-5</v>
          </cell>
          <cell r="M84">
            <v>6.6528816850610587E-4</v>
          </cell>
          <cell r="N84">
            <v>1.3252769965473238E-4</v>
          </cell>
          <cell r="O84">
            <v>1.3811374342652489E-4</v>
          </cell>
          <cell r="P84">
            <v>1.3325051428522377E-4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330.01475508123298</v>
          </cell>
          <cell r="F85">
            <v>321.18196232118299</v>
          </cell>
          <cell r="G85">
            <v>1.6701820866984001</v>
          </cell>
          <cell r="H85">
            <v>0.178559389275085</v>
          </cell>
          <cell r="I85">
            <v>0.154140202793624</v>
          </cell>
          <cell r="J85">
            <v>0.39044204507418501</v>
          </cell>
          <cell r="K85">
            <v>0.15575864749624199</v>
          </cell>
          <cell r="L85">
            <v>2.7111067004270098E-3</v>
          </cell>
          <cell r="M85">
            <v>6.1672213220515998E-2</v>
          </cell>
          <cell r="N85">
            <v>1.22853177579937E-2</v>
          </cell>
          <cell r="O85">
            <v>1.2803144015638901E-2</v>
          </cell>
          <cell r="P85">
            <v>1.23523226742403E-2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3.5600297204016451</v>
          </cell>
          <cell r="F86">
            <v>3.464746087607153</v>
          </cell>
          <cell r="G86">
            <v>1.8017066738925572E-2</v>
          </cell>
          <cell r="H86">
            <v>1.9262070040462276E-3</v>
          </cell>
          <cell r="I86">
            <v>1.6627853591545236E-3</v>
          </cell>
          <cell r="J86">
            <v>4.2118882963773988E-3</v>
          </cell>
          <cell r="K86">
            <v>1.6802443095603272E-3</v>
          </cell>
          <cell r="L86">
            <v>2.9246026973322699E-5</v>
          </cell>
          <cell r="M86">
            <v>6.6528816850610587E-4</v>
          </cell>
          <cell r="N86">
            <v>1.3252769965473238E-4</v>
          </cell>
          <cell r="O86">
            <v>1.3811374342652489E-4</v>
          </cell>
          <cell r="P86">
            <v>1.3325051428522377E-4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7.2590114821335594E-5</v>
          </cell>
          <cell r="F87">
            <v>9.1701439263233435E-5</v>
          </cell>
          <cell r="G87">
            <v>9.9758127470960548E-5</v>
          </cell>
          <cell r="H87">
            <v>4.162347585553363E-3</v>
          </cell>
          <cell r="I87">
            <v>5.0999637601028781E-3</v>
          </cell>
          <cell r="J87">
            <v>6.6963422724464015E-3</v>
          </cell>
          <cell r="K87">
            <v>5.7733071359710843E-3</v>
          </cell>
          <cell r="L87">
            <v>2.2953111019561143E-2</v>
          </cell>
          <cell r="M87">
            <v>1.3050778535118086E-2</v>
          </cell>
          <cell r="N87">
            <v>1.3979196901859919E-2</v>
          </cell>
          <cell r="O87">
            <v>1.3111033213322401E-2</v>
          </cell>
          <cell r="P87">
            <v>3.2080759601380723E-2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7.2590114821335811E-5</v>
          </cell>
          <cell r="F88">
            <v>9.1640345699433974E-5</v>
          </cell>
          <cell r="G88">
            <v>9.9654320886703675E-5</v>
          </cell>
          <cell r="H88">
            <v>4.162347585553363E-3</v>
          </cell>
          <cell r="I88">
            <v>5.0952805977887454E-3</v>
          </cell>
          <cell r="J88">
            <v>6.6963422724464232E-3</v>
          </cell>
          <cell r="K88">
            <v>5.7685942321866338E-3</v>
          </cell>
          <cell r="L88">
            <v>2.295311101956116E-2</v>
          </cell>
          <cell r="M88">
            <v>1.3050778535118093E-2</v>
          </cell>
          <cell r="N88">
            <v>1.397919690185993E-2</v>
          </cell>
          <cell r="O88">
            <v>1.3111033213322418E-2</v>
          </cell>
          <cell r="P88">
            <v>3.2080759601380751E-2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5.7258091985594129E-5</v>
          </cell>
          <cell r="F89">
            <v>6.2927041337900946E-5</v>
          </cell>
          <cell r="G89">
            <v>7.3252433560986425E-5</v>
          </cell>
          <cell r="H89">
            <v>5.2078755729741341E-3</v>
          </cell>
          <cell r="I89">
            <v>6.1867153458256248E-3</v>
          </cell>
          <cell r="J89">
            <v>7.8829908232278985E-3</v>
          </cell>
          <cell r="K89">
            <v>6.6030063892893592E-3</v>
          </cell>
          <cell r="L89">
            <v>2.5508397779362629E-2</v>
          </cell>
          <cell r="M89">
            <v>1.4505806129796744E-2</v>
          </cell>
          <cell r="N89">
            <v>1.5537382092721765E-2</v>
          </cell>
          <cell r="O89">
            <v>1.4572755772551944E-2</v>
          </cell>
          <cell r="P89">
            <v>3.5650229537378279E-2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5.7258091985594129E-5</v>
          </cell>
          <cell r="F90">
            <v>6.2927041337900946E-5</v>
          </cell>
          <cell r="G90">
            <v>7.3252433560986425E-5</v>
          </cell>
          <cell r="H90">
            <v>5.2078755729741341E-3</v>
          </cell>
          <cell r="I90">
            <v>6.1867153458256248E-3</v>
          </cell>
          <cell r="J90">
            <v>7.8829908232278985E-3</v>
          </cell>
          <cell r="K90">
            <v>6.6030063892893592E-3</v>
          </cell>
          <cell r="L90">
            <v>2.5508397779362629E-2</v>
          </cell>
          <cell r="M90">
            <v>1.4505806129796744E-2</v>
          </cell>
          <cell r="N90">
            <v>1.5537382092721765E-2</v>
          </cell>
          <cell r="O90">
            <v>1.4572755772551944E-2</v>
          </cell>
          <cell r="P90">
            <v>3.5650229537378279E-2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8.1894410726246203E-3</v>
          </cell>
          <cell r="F91">
            <v>1.98116263409998E-4</v>
          </cell>
          <cell r="G91">
            <v>3.4906550594434498E-4</v>
          </cell>
          <cell r="H91">
            <v>3.02425341086577E-4</v>
          </cell>
          <cell r="I91">
            <v>9.4219669110342293E-3</v>
          </cell>
          <cell r="J91">
            <v>3.8382264536293998E-3</v>
          </cell>
          <cell r="K91">
            <v>6.1303244691115501E-4</v>
          </cell>
          <cell r="L91">
            <v>1.4999550246395399E-2</v>
          </cell>
          <cell r="M91">
            <v>3.94578245977845E-4</v>
          </cell>
          <cell r="N91">
            <v>1.08028153644788E-2</v>
          </cell>
          <cell r="O91">
            <v>6.43965192288363E-3</v>
          </cell>
          <cell r="P91">
            <v>2.5804845616188302E-2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8.1894410726246203E-3</v>
          </cell>
          <cell r="F92">
            <v>8.3632184213489596E-3</v>
          </cell>
          <cell r="G92">
            <v>8.6505901796639535E-3</v>
          </cell>
          <cell r="H92">
            <v>8.8545800976577108E-3</v>
          </cell>
          <cell r="I92">
            <v>1.2060498161993198E-2</v>
          </cell>
          <cell r="J92">
            <v>1.3424266372814606E-2</v>
          </cell>
          <cell r="K92">
            <v>1.3727250402922902E-2</v>
          </cell>
          <cell r="L92">
            <v>1.9294565038051711E-2</v>
          </cell>
          <cell r="M92">
            <v>1.6240586008593166E-2</v>
          </cell>
          <cell r="N92">
            <v>2.5973277682711512E-2</v>
          </cell>
          <cell r="O92">
            <v>1.987087826988981E-2</v>
          </cell>
          <cell r="P92">
            <v>4.2849197304082792E-2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5.7618297648329278E-2</v>
          </cell>
          <cell r="L93">
            <v>0.87520999898675778</v>
          </cell>
          <cell r="M93">
            <v>103.8901056604237</v>
          </cell>
          <cell r="N93">
            <v>140.28852714501934</v>
          </cell>
          <cell r="O93">
            <v>140.04193524768894</v>
          </cell>
          <cell r="P93">
            <v>138.58564740352253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-5.7618297648329299E-2</v>
          </cell>
          <cell r="L94">
            <v>-0.875209998986758</v>
          </cell>
          <cell r="M94">
            <v>-103.890105660424</v>
          </cell>
          <cell r="N94">
            <v>-140.288527145019</v>
          </cell>
          <cell r="O94">
            <v>-140.041935247689</v>
          </cell>
          <cell r="P94">
            <v>-138.58564740352199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6.2844370506288201E-4</v>
          </cell>
          <cell r="L95">
            <v>9.5897182931452152E-3</v>
          </cell>
          <cell r="M95">
            <v>1.1383289129259904</v>
          </cell>
          <cell r="N95">
            <v>1.5371481777384775</v>
          </cell>
          <cell r="O95">
            <v>1.5344462583916854</v>
          </cell>
          <cell r="P95">
            <v>1.5184896420419431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/>
          <cell r="K96">
            <v>6.7400555383615002E-2</v>
          </cell>
          <cell r="L96">
            <v>1.08430241064013</v>
          </cell>
          <cell r="M96">
            <v>116.970845538814</v>
          </cell>
          <cell r="N96">
            <v>158.531400291989</v>
          </cell>
          <cell r="O96">
            <v>158.34336614495999</v>
          </cell>
          <cell r="P96">
            <v>156.76066591454301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/>
          <cell r="K97">
            <v>1.1950453082201242E-3</v>
          </cell>
          <cell r="L97">
            <v>1.9225220046810727E-2</v>
          </cell>
          <cell r="M97">
            <v>2.0739511620357165</v>
          </cell>
          <cell r="N97">
            <v>2.810840430709018</v>
          </cell>
          <cell r="O97">
            <v>2.8075064919319224</v>
          </cell>
          <cell r="P97">
            <v>2.7794444311089261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/>
          <cell r="K98">
            <v>2.4719617720287502E-4</v>
          </cell>
          <cell r="L98">
            <v>5.1311462914535697E-4</v>
          </cell>
          <cell r="M98">
            <v>5.4225173167855495E-2</v>
          </cell>
          <cell r="N98">
            <v>0.10117571880087131</v>
          </cell>
          <cell r="O98">
            <v>0.11078345685445788</v>
          </cell>
          <cell r="P98">
            <v>0.11067075269412993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/>
          <cell r="K99">
            <v>5.1339942382337201E-4</v>
          </cell>
          <cell r="L99"/>
          <cell r="M99">
            <v>9.7629785102090402E-2</v>
          </cell>
          <cell r="N99">
            <v>1.26224259572321E-2</v>
          </cell>
          <cell r="O99">
            <v>8.3851944121268897E-5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/>
          <cell r="K100">
            <v>2.4719617720287502E-4</v>
          </cell>
          <cell r="L100">
            <v>5.1311462914535621E-4</v>
          </cell>
          <cell r="M100">
            <v>5.422517316785553E-2</v>
          </cell>
          <cell r="N100">
            <v>0.10117571880087164</v>
          </cell>
          <cell r="O100">
            <v>0.11078345685445819</v>
          </cell>
          <cell r="P100">
            <v>0.11067075269412996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>
            <v>0.18163498209882534</v>
          </cell>
          <cell r="K101">
            <v>0.75622732207311871</v>
          </cell>
          <cell r="L101">
            <v>0.78410981626961163</v>
          </cell>
          <cell r="M101">
            <v>0.74767482578624145</v>
          </cell>
          <cell r="N101">
            <v>0.71226473016707226</v>
          </cell>
          <cell r="O101">
            <v>0.71222337999798147</v>
          </cell>
          <cell r="P101">
            <v>0.71226965531259168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>
            <v>310.95999672107848</v>
          </cell>
          <cell r="K102">
            <v>1224.6848236559447</v>
          </cell>
          <cell r="L102">
            <v>1199.2814434322188</v>
          </cell>
          <cell r="M102">
            <v>1143.5548002099488</v>
          </cell>
          <cell r="N102">
            <v>1089.3957147029407</v>
          </cell>
          <cell r="O102">
            <v>1089.3324703850606</v>
          </cell>
          <cell r="P102">
            <v>1089.4032476218067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>
            <v>-310.95999672107803</v>
          </cell>
          <cell r="K103">
            <v>-1224.6848236559399</v>
          </cell>
          <cell r="L103">
            <v>-1199.2814434322199</v>
          </cell>
          <cell r="M103">
            <v>-1143.5548002099499</v>
          </cell>
          <cell r="N103">
            <v>-1089.39571470294</v>
          </cell>
          <cell r="O103">
            <v>-1089.3324703850601</v>
          </cell>
          <cell r="P103">
            <v>-1089.4032476218099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>
            <v>1.7042210190667164</v>
          </cell>
          <cell r="K104">
            <v>6.8978025775279823</v>
          </cell>
          <cell r="L104">
            <v>6.9472129721487663</v>
          </cell>
          <cell r="M104">
            <v>6.6243989564660994</v>
          </cell>
          <cell r="N104">
            <v>6.3106655092802626</v>
          </cell>
          <cell r="O104">
            <v>6.3102991467821195</v>
          </cell>
          <cell r="P104">
            <v>6.3107091460695619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>
            <v>349.39325474278502</v>
          </cell>
          <cell r="K105">
            <v>1372.76876707821</v>
          </cell>
          <cell r="L105">
            <v>1347.5072398114801</v>
          </cell>
          <cell r="M105">
            <v>1284.89303394376</v>
          </cell>
          <cell r="N105">
            <v>1224.04012887971</v>
          </cell>
          <cell r="O105">
            <v>1223.9690678483801</v>
          </cell>
          <cell r="P105">
            <v>1224.0485928334899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>
            <v>3.7650135209351845</v>
          </cell>
          <cell r="K106">
            <v>14.792766886618647</v>
          </cell>
          <cell r="L106">
            <v>14.520552153140972</v>
          </cell>
          <cell r="M106">
            <v>13.845830107152631</v>
          </cell>
          <cell r="N106">
            <v>13.190087595686533</v>
          </cell>
          <cell r="O106">
            <v>13.189321851814476</v>
          </cell>
          <cell r="P106">
            <v>13.19017880208502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>
            <v>1.7098497108286901E-2</v>
          </cell>
          <cell r="K107">
            <v>2.42254632071266E-2</v>
          </cell>
          <cell r="L107">
            <v>1.52328849255519E-3</v>
          </cell>
          <cell r="M107">
            <v>3.3894259159968402E-3</v>
          </cell>
          <cell r="N107">
            <v>9.2109364848182492E-3</v>
          </cell>
          <cell r="O107">
            <v>2.8121811602598002E-3</v>
          </cell>
          <cell r="P107">
            <v>1.4003145514061101E-2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>
            <v>1.7098497108286901E-2</v>
          </cell>
          <cell r="K108">
            <v>4.1323563394879352E-2</v>
          </cell>
          <cell r="L108">
            <v>4.2845919801763964E-2</v>
          </cell>
          <cell r="M108">
            <v>4.6234131741157709E-2</v>
          </cell>
          <cell r="N108">
            <v>5.5443762348620661E-2</v>
          </cell>
          <cell r="O108">
            <v>5.5577567824749624E-2</v>
          </cell>
          <cell r="P108">
            <v>5.5156531093007832E-2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J109"/>
          <cell r="K109"/>
          <cell r="L109"/>
          <cell r="M109">
            <v>0.26040503383383601</v>
          </cell>
          <cell r="N109">
            <v>0.447558703243848</v>
          </cell>
          <cell r="O109">
            <v>0.44470738881238198</v>
          </cell>
          <cell r="P109">
            <v>0.88205740902682594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J110"/>
          <cell r="K110"/>
          <cell r="L110"/>
          <cell r="M110">
            <v>2.0776997380359263E-3</v>
          </cell>
          <cell r="N110">
            <v>3.5709471003498479E-3</v>
          </cell>
          <cell r="O110">
            <v>3.5481972511626266E-3</v>
          </cell>
          <cell r="P110">
            <v>7.0376920932991478E-3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J111"/>
          <cell r="K111"/>
          <cell r="L111"/>
          <cell r="M111">
            <v>2.0776997380359263E-3</v>
          </cell>
          <cell r="N111">
            <v>3.5709471003498479E-3</v>
          </cell>
          <cell r="O111">
            <v>3.5481972511626266E-3</v>
          </cell>
          <cell r="P111">
            <v>7.0376920932991478E-3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J112"/>
          <cell r="K112"/>
          <cell r="L112"/>
          <cell r="M112">
            <v>4.6171105289687254E-3</v>
          </cell>
          <cell r="N112">
            <v>7.9354380007774419E-3</v>
          </cell>
          <cell r="O112">
            <v>7.8848827803613894E-3</v>
          </cell>
          <cell r="P112">
            <v>1.5639315762886991E-2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J113"/>
          <cell r="K113"/>
          <cell r="L113"/>
          <cell r="M113">
            <v>1.8482477812604501E-4</v>
          </cell>
          <cell r="N113">
            <v>1.33719863980569E-4</v>
          </cell>
          <cell r="O113">
            <v>1.59699328470023E-6</v>
          </cell>
          <cell r="P113">
            <v>3.1161107216317999E-4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J114"/>
          <cell r="K114"/>
          <cell r="L114"/>
          <cell r="M114">
            <v>1.8482477812604501E-4</v>
          </cell>
          <cell r="N114">
            <v>3.1833661735587205E-4</v>
          </cell>
          <cell r="O114">
            <v>3.1936589517840309E-4</v>
          </cell>
          <cell r="P114">
            <v>6.2986953753760278E-4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313.588339643008</v>
          </cell>
          <cell r="F115">
            <v>163.62940897264701</v>
          </cell>
          <cell r="G115">
            <v>14.678796505293199</v>
          </cell>
          <cell r="J115"/>
          <cell r="K115"/>
          <cell r="L115"/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5.754509357612406</v>
          </cell>
          <cell r="F116">
            <v>2.8925152380383308</v>
          </cell>
          <cell r="G116">
            <v>0.2865957277780074</v>
          </cell>
          <cell r="J116">
            <v>2.9939088736440994E-4</v>
          </cell>
          <cell r="K116">
            <v>5.424805772152099E-4</v>
          </cell>
          <cell r="L116">
            <v>5.210244333087552E-2</v>
          </cell>
          <cell r="M116">
            <v>2.1201329408954463</v>
          </cell>
          <cell r="N116">
            <v>2.8602140833759981</v>
          </cell>
          <cell r="O116">
            <v>2.8612531083192301</v>
          </cell>
          <cell r="P116">
            <v>2.8615026941048747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3.3372443723140382E-5</v>
          </cell>
          <cell r="K117">
            <v>5.6184854073518047E-5</v>
          </cell>
          <cell r="L117">
            <v>1.123612122167453E-3</v>
          </cell>
          <cell r="M117">
            <v>5.7807245348903108E-2</v>
          </cell>
          <cell r="N117">
            <v>6.2056332309386203E-2</v>
          </cell>
          <cell r="O117">
            <v>6.0581751019606923E-2</v>
          </cell>
          <cell r="P117">
            <v>5.9721699880408013E-2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5.560076944024968</v>
          </cell>
          <cell r="F118">
            <v>2.9012306555433871</v>
          </cell>
          <cell r="G118">
            <v>0.26026234938463111</v>
          </cell>
          <cell r="J118"/>
          <cell r="K118"/>
          <cell r="L118"/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0.21281588190095635</v>
          </cell>
          <cell r="F119">
            <v>4.7121663780546393E-4</v>
          </cell>
          <cell r="G119">
            <v>2.7173537484326622E-2</v>
          </cell>
          <cell r="J119">
            <v>6.8370857916608588E-5</v>
          </cell>
          <cell r="K119">
            <v>1.0457525208223784E-4</v>
          </cell>
          <cell r="L119">
            <v>5.2233008241609258E-2</v>
          </cell>
          <cell r="M119">
            <v>2.1269612315608994</v>
          </cell>
          <cell r="N119">
            <v>2.8694756676223454</v>
          </cell>
          <cell r="O119">
            <v>2.8704634776366689</v>
          </cell>
          <cell r="P119">
            <v>2.8707415205508098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3.6404513015646632E-5</v>
          </cell>
          <cell r="K120">
            <v>3.7159811715257382E-5</v>
          </cell>
          <cell r="L120">
            <v>1.1251462921911038E-3</v>
          </cell>
          <cell r="M120">
            <v>5.7806580231578461E-2</v>
          </cell>
          <cell r="N120">
            <v>6.2056332244253061E-2</v>
          </cell>
          <cell r="O120">
            <v>6.0581825347965516E-2</v>
          </cell>
          <cell r="P120">
            <v>5.9723904567987575E-2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7.61470400998258E-6</v>
          </cell>
          <cell r="F121">
            <v>1.26613195303027E-6</v>
          </cell>
          <cell r="G121">
            <v>1.37995859655039E-6</v>
          </cell>
          <cell r="H121">
            <v>1.49942394853236E-6</v>
          </cell>
          <cell r="I121">
            <v>3.2233145918548E-6</v>
          </cell>
          <cell r="J121">
            <v>1.22231792208128E-5</v>
          </cell>
          <cell r="K121">
            <v>1.47993723910509E-5</v>
          </cell>
          <cell r="L121">
            <v>4.1388231341485801E-5</v>
          </cell>
          <cell r="M121">
            <v>6.1265614748730806E-5</v>
          </cell>
          <cell r="N121">
            <v>0.206556283925551</v>
          </cell>
          <cell r="O121">
            <v>1.6651427347083501E-2</v>
          </cell>
          <cell r="P121">
            <v>5.80420290353084E-3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1.0275196092449901</v>
          </cell>
          <cell r="F122">
            <v>1.0275208753769431</v>
          </cell>
          <cell r="G122">
            <v>1.0275222553355396</v>
          </cell>
          <cell r="H122">
            <v>1.0275237547594882</v>
          </cell>
          <cell r="I122">
            <v>1.0275269780740801</v>
          </cell>
          <cell r="J122">
            <v>1.0275392012533009</v>
          </cell>
          <cell r="K122">
            <v>1.0275540006256918</v>
          </cell>
          <cell r="L122">
            <v>0.72901848943968728</v>
          </cell>
          <cell r="M122">
            <v>0.25834735351953403</v>
          </cell>
          <cell r="N122">
            <v>0.20669468647082001</v>
          </cell>
          <cell r="O122">
            <v>0.223341879491878</v>
          </cell>
          <cell r="P122">
            <v>0.229144813888459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690.41536499428503</v>
          </cell>
          <cell r="F123">
            <v>659.57686934374897</v>
          </cell>
          <cell r="G123">
            <v>602.21784303490699</v>
          </cell>
          <cell r="H123">
            <v>536.15806555920005</v>
          </cell>
          <cell r="I123">
            <v>392.91459553204402</v>
          </cell>
          <cell r="J123">
            <v>230.323809859612</v>
          </cell>
          <cell r="K123">
            <v>114.923313137355</v>
          </cell>
          <cell r="L123">
            <v>7.4784058063301698E-4</v>
          </cell>
          <cell r="M123">
            <v>8.1493065597618097E-2</v>
          </cell>
          <cell r="N123">
            <v>4.9294976392656601E-3</v>
          </cell>
          <cell r="O123">
            <v>5.0498307080201199E-3</v>
          </cell>
          <cell r="P123">
            <v>4.8893949780579402E-3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9.2114602956849598</v>
          </cell>
          <cell r="F124">
            <v>8.8000158338921448</v>
          </cell>
          <cell r="G124">
            <v>8.0347450227997044</v>
          </cell>
          <cell r="H124">
            <v>7.1557409521313069</v>
          </cell>
          <cell r="I124">
            <v>5.5005229267980686</v>
          </cell>
          <cell r="J124">
            <v>3.3312390118824102</v>
          </cell>
          <cell r="K124">
            <v>1.7915755011787819</v>
          </cell>
          <cell r="L124">
            <v>0.25830101656721483</v>
          </cell>
          <cell r="M124">
            <v>0.2706878571233699</v>
          </cell>
          <cell r="N124">
            <v>0.27282244122646843</v>
          </cell>
          <cell r="O124">
            <v>0.27285380699579864</v>
          </cell>
          <cell r="P124">
            <v>0.28410203878270229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9.3679154001938265</v>
          </cell>
          <cell r="F125">
            <v>8.9494826233887199</v>
          </cell>
          <cell r="G125">
            <v>8.1712054685876065</v>
          </cell>
          <cell r="H125">
            <v>7.27487198859159</v>
          </cell>
          <cell r="I125">
            <v>5.331269952944977</v>
          </cell>
          <cell r="J125">
            <v>3.125153458068</v>
          </cell>
          <cell r="K125">
            <v>1.5593393912802498</v>
          </cell>
          <cell r="L125">
            <v>1.0147090646309585E-5</v>
          </cell>
          <cell r="M125">
            <v>1.1057403744588622E-3</v>
          </cell>
          <cell r="N125">
            <v>6.6885992391664431E-5</v>
          </cell>
          <cell r="O125">
            <v>6.8518734165808995E-5</v>
          </cell>
          <cell r="P125">
            <v>6.6341858589659961E-5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8.3476381665192254E-6</v>
          </cell>
          <cell r="H126">
            <v>2.4274492714746764E-3</v>
          </cell>
          <cell r="I126">
            <v>0.26267843102720767</v>
          </cell>
          <cell r="J126">
            <v>0.26268676477865321</v>
          </cell>
          <cell r="K126">
            <v>0.26269338019406652</v>
          </cell>
          <cell r="L126">
            <v>0.26269738669054177</v>
          </cell>
          <cell r="M126">
            <v>0.27419632040351288</v>
          </cell>
          <cell r="N126">
            <v>0.27738939853191369</v>
          </cell>
          <cell r="O126">
            <v>0.2774196643017886</v>
          </cell>
          <cell r="P126">
            <v>0.28886112229013755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1.732917309521687</v>
          </cell>
          <cell r="F127">
            <v>2.4671733552324975</v>
          </cell>
          <cell r="G127">
            <v>0.21722196649853803</v>
          </cell>
          <cell r="J127"/>
          <cell r="K127"/>
          <cell r="L127"/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114.38464867787999</v>
          </cell>
          <cell r="F128">
            <v>162.85067724529199</v>
          </cell>
          <cell r="G128">
            <v>14.338167312733299</v>
          </cell>
          <cell r="J128"/>
          <cell r="K128"/>
          <cell r="L128"/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2.0280966077638349</v>
          </cell>
          <cell r="F129">
            <v>2.8874233554129813</v>
          </cell>
          <cell r="G129">
            <v>0.25422282469385266</v>
          </cell>
          <cell r="J129"/>
          <cell r="K129"/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1.9314747665057299E-5</v>
          </cell>
          <cell r="F130">
            <v>1.3137080766203101E-5</v>
          </cell>
          <cell r="G130">
            <v>1.2202511870567901E-5</v>
          </cell>
          <cell r="H130">
            <v>9.7169610122362501E-6</v>
          </cell>
          <cell r="I130">
            <v>1.5764945082961499E-5</v>
          </cell>
          <cell r="J130">
            <v>1.4196723156091799E-5</v>
          </cell>
          <cell r="K130">
            <v>1.6222435089501399E-5</v>
          </cell>
          <cell r="L130">
            <v>1.8928676868743E-5</v>
          </cell>
          <cell r="M130">
            <v>2.0743898283431601E-5</v>
          </cell>
          <cell r="N130">
            <v>1.8676500274524699E-5</v>
          </cell>
          <cell r="O130">
            <v>1.7863442884674201E-5</v>
          </cell>
          <cell r="P130">
            <v>5.1844368631764701E-5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0.31441527750470999</v>
          </cell>
          <cell r="F131">
            <v>0.31317952102541824</v>
          </cell>
          <cell r="G131">
            <v>2.8425115739965867E-2</v>
          </cell>
          <cell r="H131">
            <v>7.4862768658090495E-5</v>
          </cell>
          <cell r="I131">
            <v>3.7300490297332233E-5</v>
          </cell>
          <cell r="J131">
            <v>3.7464723074026401E-5</v>
          </cell>
          <cell r="K131">
            <v>3.8595793678440101E-5</v>
          </cell>
          <cell r="L131">
            <v>4.5009660830601004E-5</v>
          </cell>
          <cell r="M131">
            <v>4.8057113341863297E-5</v>
          </cell>
          <cell r="N131">
            <v>4.9383086609526501E-5</v>
          </cell>
          <cell r="O131">
            <v>4.8325853245736397E-5</v>
          </cell>
          <cell r="P131">
            <v>7.8738163886372901E-5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15.013825228675081</v>
          </cell>
          <cell r="F132">
            <v>5.4494972292170381E-2</v>
          </cell>
          <cell r="G132">
            <v>2.910848015175356E-2</v>
          </cell>
          <cell r="H132">
            <v>2.8562616641681596E-2</v>
          </cell>
          <cell r="I132">
            <v>1.6713447594304928E-2</v>
          </cell>
          <cell r="J132">
            <v>1.3970621760445508E-2</v>
          </cell>
          <cell r="K132">
            <v>0.64957593469960107</v>
          </cell>
          <cell r="L132">
            <v>5.4387909314604217</v>
          </cell>
          <cell r="M132">
            <v>5.4430411616207239</v>
          </cell>
          <cell r="N132">
            <v>5.7050569476599904</v>
          </cell>
          <cell r="O132">
            <v>5.8273253815025932</v>
          </cell>
          <cell r="P132">
            <v>5.651061934479606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15.013825228675081</v>
          </cell>
          <cell r="F133">
            <v>5.4494972292170381E-2</v>
          </cell>
          <cell r="G133">
            <v>2.910848015175356E-2</v>
          </cell>
          <cell r="H133">
            <v>2.8562616641681596E-2</v>
          </cell>
          <cell r="I133">
            <v>1.6713447594304928E-2</v>
          </cell>
          <cell r="J133">
            <v>1.3970621760445508E-2</v>
          </cell>
          <cell r="K133">
            <v>0.64957593469960107</v>
          </cell>
          <cell r="L133">
            <v>5.4387909314604217</v>
          </cell>
          <cell r="M133">
            <v>5.4430411616207239</v>
          </cell>
          <cell r="N133">
            <v>5.7050569476599904</v>
          </cell>
          <cell r="O133">
            <v>5.8273253815025932</v>
          </cell>
          <cell r="P133">
            <v>5.651061934479606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1.10199866859461E-5</v>
          </cell>
          <cell r="F134">
            <v>9.4165162282910706E-6</v>
          </cell>
          <cell r="G134">
            <v>1.16106897343522E-5</v>
          </cell>
          <cell r="H134">
            <v>1.17328532829232E-5</v>
          </cell>
          <cell r="I134">
            <v>2.5197851941612101E-5</v>
          </cell>
          <cell r="J134">
            <v>1.19413380215183</v>
          </cell>
          <cell r="K134">
            <v>9.9148655717632198E-4</v>
          </cell>
          <cell r="L134">
            <v>9.2538423940415102E-6</v>
          </cell>
          <cell r="M134">
            <v>1.3416955755595901E-5</v>
          </cell>
          <cell r="N134">
            <v>4.3318979123771103E-5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0.56719751323137091</v>
          </cell>
          <cell r="F135">
            <v>4.899955818080004E-3</v>
          </cell>
          <cell r="G135">
            <v>4.8513969911698762E-3</v>
          </cell>
          <cell r="H135">
            <v>4.8439410692286966E-3</v>
          </cell>
          <cell r="I135">
            <v>4.85652601690445E-3</v>
          </cell>
          <cell r="J135">
            <v>4.8555700041814642E-3</v>
          </cell>
          <cell r="K135">
            <v>0.19181082669261107</v>
          </cell>
          <cell r="L135">
            <v>1.19899775450543</v>
          </cell>
          <cell r="M135">
            <v>1.1998282384509902</v>
          </cell>
          <cell r="N135">
            <v>1.1999795757592997</v>
          </cell>
          <cell r="O135">
            <v>1.1999735024224101</v>
          </cell>
          <cell r="P135">
            <v>1.1999844531220696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1.4349797222168608</v>
          </cell>
          <cell r="F136">
            <v>1.3065653097746237</v>
          </cell>
          <cell r="G136">
            <v>1.2404689779322402</v>
          </cell>
          <cell r="H136">
            <v>1.2901959308172697</v>
          </cell>
          <cell r="I136">
            <v>1.2798763522694168</v>
          </cell>
          <cell r="J136">
            <v>1.2086328739404488</v>
          </cell>
          <cell r="K136">
            <v>0.54883470704084247</v>
          </cell>
          <cell r="L136">
            <v>0.5535182671979415</v>
          </cell>
          <cell r="M136">
            <v>0.52779328607312281</v>
          </cell>
          <cell r="N136">
            <v>0.50279999063664726</v>
          </cell>
          <cell r="O136">
            <v>0.5027632426984352</v>
          </cell>
          <cell r="P136">
            <v>0.50279347589371792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14.461458024249829</v>
          </cell>
          <cell r="F137">
            <v>13.122251718877633</v>
          </cell>
          <cell r="G137">
            <v>12.394240466648071</v>
          </cell>
          <cell r="H137">
            <v>12.779828247255104</v>
          </cell>
          <cell r="I137">
            <v>12.343133111771554</v>
          </cell>
          <cell r="J137">
            <v>11.340202885497169</v>
          </cell>
          <cell r="K137">
            <v>5.0061051040643259</v>
          </cell>
          <cell r="L137">
            <v>4.9041718473737577</v>
          </cell>
          <cell r="M137">
            <v>4.6762485146078667</v>
          </cell>
          <cell r="N137">
            <v>4.4548079170406982</v>
          </cell>
          <cell r="O137">
            <v>4.4544823303081413</v>
          </cell>
          <cell r="P137">
            <v>4.4547501964183427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2843.2944589409099</v>
          </cell>
          <cell r="F138">
            <v>2588.85184787662</v>
          </cell>
          <cell r="G138">
            <v>2457.8873950873899</v>
          </cell>
          <cell r="H138">
            <v>2556.4172679552698</v>
          </cell>
          <cell r="I138">
            <v>2535.9698706510198</v>
          </cell>
          <cell r="J138">
            <v>2394.80676985438</v>
          </cell>
          <cell r="K138">
            <v>1087.4708940088101</v>
          </cell>
          <cell r="L138">
            <v>1096.7509837805501</v>
          </cell>
          <cell r="M138">
            <v>1045.7790465774499</v>
          </cell>
          <cell r="N138">
            <v>996.25688446952904</v>
          </cell>
          <cell r="O138">
            <v>996.18407144821697</v>
          </cell>
          <cell r="P138">
            <v>996.24397604149601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30.638948911001169</v>
          </cell>
          <cell r="F139">
            <v>27.897110429704941</v>
          </cell>
          <cell r="G139">
            <v>26.485855550510674</v>
          </cell>
          <cell r="H139">
            <v>27.547599870207709</v>
          </cell>
          <cell r="I139">
            <v>27.327261537187731</v>
          </cell>
          <cell r="J139">
            <v>25.806107433775662</v>
          </cell>
          <cell r="K139">
            <v>11.718436357853557</v>
          </cell>
          <cell r="L139">
            <v>11.818437325221419</v>
          </cell>
          <cell r="M139">
            <v>11.269170760532877</v>
          </cell>
          <cell r="N139">
            <v>10.735526772300954</v>
          </cell>
          <cell r="O139">
            <v>10.734742149226472</v>
          </cell>
          <cell r="P139">
            <v>10.735387672860952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3.6672635794554899E-7</v>
          </cell>
          <cell r="G140">
            <v>6.0202983529754397E-7</v>
          </cell>
          <cell r="H140">
            <v>2.1529268322819498E-6</v>
          </cell>
          <cell r="I140">
            <v>5.6658242750661399E-3</v>
          </cell>
          <cell r="J140">
            <v>2.5435301247404299E-2</v>
          </cell>
          <cell r="K140">
            <v>5.4647198788696003E-6</v>
          </cell>
          <cell r="L140">
            <v>1.16573204943621E-2</v>
          </cell>
          <cell r="M140">
            <v>7.2898503696737605E-5</v>
          </cell>
          <cell r="N140">
            <v>2.11853743569635E-5</v>
          </cell>
          <cell r="O140">
            <v>3.80867693381778E-3</v>
          </cell>
          <cell r="P140">
            <v>2.30690743113432E-2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7.8399548956200688E-2</v>
          </cell>
          <cell r="F141">
            <v>7.1386058500504362E-2</v>
          </cell>
          <cell r="G141">
            <v>7.049281337988382E-2</v>
          </cell>
          <cell r="H141">
            <v>7.0491535377173647E-2</v>
          </cell>
          <cell r="I141">
            <v>6.9927790214006136E-2</v>
          </cell>
          <cell r="J141">
            <v>7.6559717397108165E-2</v>
          </cell>
          <cell r="K141">
            <v>7.0650398566269132E-2</v>
          </cell>
          <cell r="L141">
            <v>4.2764200776385659E-2</v>
          </cell>
          <cell r="M141">
            <v>4.283520790308043E-2</v>
          </cell>
          <cell r="N141">
            <v>4.2852715593068753E-2</v>
          </cell>
          <cell r="O141">
            <v>3.801648355786285E-2</v>
          </cell>
          <cell r="P141">
            <v>3.8628971816814718E-2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6.8430670214360898</v>
          </cell>
          <cell r="F142">
            <v>0.90453164148660203</v>
          </cell>
          <cell r="G142">
            <v>3.24363183339872</v>
          </cell>
          <cell r="H142">
            <v>1.89846875977866</v>
          </cell>
          <cell r="I142">
            <v>1.3821629386310099</v>
          </cell>
          <cell r="J142">
            <v>0.543935965146221</v>
          </cell>
          <cell r="K142"/>
          <cell r="L142"/>
          <cell r="M142">
            <v>1.0488023804896101</v>
          </cell>
          <cell r="N142">
            <v>1.85815172400114</v>
          </cell>
          <cell r="O142">
            <v>3.9851073843181402</v>
          </cell>
          <cell r="P142">
            <v>4.1044458629162497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1.9842980451251716E-2</v>
          </cell>
          <cell r="F143">
            <v>4.2876140114523923E-3</v>
          </cell>
          <cell r="G143">
            <v>1.3372444546207585E-2</v>
          </cell>
          <cell r="H143">
            <v>8.3935313136748024E-3</v>
          </cell>
          <cell r="I143">
            <v>5.5417429323006842E-3</v>
          </cell>
          <cell r="J143">
            <v>2.3604998528733052E-3</v>
          </cell>
          <cell r="K143"/>
          <cell r="L143"/>
          <cell r="M143">
            <v>5.0229363019998596E-3</v>
          </cell>
          <cell r="N143">
            <v>8.9825763594341274E-3</v>
          </cell>
          <cell r="O143">
            <v>1.9975348891823629E-2</v>
          </cell>
          <cell r="P143">
            <v>1.9965030660119395E-2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4.7770138123383779E-2</v>
          </cell>
          <cell r="F144">
            <v>1.0217679104540524E-2</v>
          </cell>
          <cell r="G144">
            <v>3.1379254794936889E-2</v>
          </cell>
          <cell r="H144">
            <v>1.9185214431256738E-2</v>
          </cell>
          <cell r="I144">
            <v>1.2555728347869229E-2</v>
          </cell>
          <cell r="J144">
            <v>5.3007715994347884E-3</v>
          </cell>
          <cell r="K144"/>
          <cell r="L144"/>
          <cell r="M144">
            <v>1.0911896104344537E-2</v>
          </cell>
          <cell r="N144">
            <v>1.9513872780839662E-2</v>
          </cell>
          <cell r="O144">
            <v>4.3394723454651354E-2</v>
          </cell>
          <cell r="P144">
            <v>4.3372307985776688E-2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0.12133097555737747</v>
          </cell>
          <cell r="F145">
            <v>1.6037795061819189E-2</v>
          </cell>
          <cell r="G145">
            <v>5.751120271983555E-2</v>
          </cell>
          <cell r="H145">
            <v>3.3660793613096721E-2</v>
          </cell>
          <cell r="I145">
            <v>2.4506435082110069E-2</v>
          </cell>
          <cell r="J145">
            <v>9.6442547011741375E-3</v>
          </cell>
          <cell r="K145"/>
          <cell r="L145"/>
          <cell r="M145">
            <v>1.8595786888113738E-2</v>
          </cell>
          <cell r="N145">
            <v>3.2945952553211588E-2</v>
          </cell>
          <cell r="O145">
            <v>7.0657932346066252E-2</v>
          </cell>
          <cell r="P145">
            <v>7.2773862817663973E-2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1.02128257444105E-4</v>
          </cell>
          <cell r="J146"/>
          <cell r="K146"/>
          <cell r="L146"/>
          <cell r="M146">
            <v>4.4761934180870603E-4</v>
          </cell>
          <cell r="N146">
            <v>3.6523597270706398E-4</v>
          </cell>
          <cell r="O146">
            <v>9.63233590093172E-4</v>
          </cell>
          <cell r="P146">
            <v>1.3926582928390899E-5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4.1790072457970947E-3</v>
          </cell>
          <cell r="F147">
            <v>1.2782002589447048E-3</v>
          </cell>
          <cell r="G147">
            <v>1.1891196958985243E-3</v>
          </cell>
          <cell r="H147">
            <v>9.610165822691169E-4</v>
          </cell>
          <cell r="I147">
            <v>4.9043040380088686E-4</v>
          </cell>
          <cell r="J147">
            <v>2.0786573967509483E-4</v>
          </cell>
          <cell r="K147"/>
          <cell r="L147"/>
          <cell r="M147">
            <v>4.4761934180870603E-4</v>
          </cell>
          <cell r="N147">
            <v>8.1273995442278368E-4</v>
          </cell>
          <cell r="O147">
            <v>1.7757285629437726E-3</v>
          </cell>
          <cell r="P147">
            <v>1.7888555542409498E-3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2.4633488099519568E-3</v>
          </cell>
          <cell r="I148">
            <v>4.0537036183016335E-3</v>
          </cell>
          <cell r="J148">
            <v>7.3553612460490511E-2</v>
          </cell>
          <cell r="K148">
            <v>0.15051671857409196</v>
          </cell>
          <cell r="L148">
            <v>0.15039004441180706</v>
          </cell>
          <cell r="M148">
            <v>0.14074741113377059</v>
          </cell>
          <cell r="N148">
            <v>6.4698665313396811E-2</v>
          </cell>
          <cell r="O148">
            <v>5.4805704530519431E-2</v>
          </cell>
          <cell r="P148">
            <v>3.7843784338347293E-2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6.5527505289362511E-3</v>
          </cell>
          <cell r="I149">
            <v>1.0783251004349185E-2</v>
          </cell>
          <cell r="J149">
            <v>0.19565985580623105</v>
          </cell>
          <cell r="K149">
            <v>0.40038930064044187</v>
          </cell>
          <cell r="L149">
            <v>0.40005233488855141</v>
          </cell>
          <cell r="M149">
            <v>0.37440198035584321</v>
          </cell>
          <cell r="N149">
            <v>0.17210482398637575</v>
          </cell>
          <cell r="O149">
            <v>0.14578857362798284</v>
          </cell>
          <cell r="P149">
            <v>0.10066819479166285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1.1711003978313227E-2</v>
          </cell>
          <cell r="I150">
            <v>1.8830483998288135E-2</v>
          </cell>
          <cell r="J150">
            <v>0.27031815446013913</v>
          </cell>
          <cell r="K150">
            <v>0.53946919852858732</v>
          </cell>
          <cell r="L150">
            <v>0.52920054151739304</v>
          </cell>
          <cell r="M150">
            <v>0.49505895872712452</v>
          </cell>
          <cell r="N150">
            <v>0.23007651977370919</v>
          </cell>
          <cell r="O150">
            <v>0.19367743678554517</v>
          </cell>
          <cell r="P150">
            <v>0.13928372930276989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1.8876356358361201E-4</v>
          </cell>
          <cell r="I151">
            <v>1.8725693458403401E-4</v>
          </cell>
          <cell r="J151">
            <v>5.1186741915513799E-3</v>
          </cell>
          <cell r="K151">
            <v>5.8624726722013602E-3</v>
          </cell>
          <cell r="L151">
            <v>1.81711446552385E-4</v>
          </cell>
          <cell r="M151">
            <v>4.3910617241259796E-3</v>
          </cell>
          <cell r="N151">
            <v>2.32865024550898E-4</v>
          </cell>
          <cell r="O151">
            <v>8.0604455235930295E-4</v>
          </cell>
          <cell r="P151">
            <v>1.7899446304019699E-3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1.8876356358361201E-4</v>
          </cell>
          <cell r="I152">
            <v>3.7582027096738976E-4</v>
          </cell>
          <cell r="J152">
            <v>5.4580058116871812E-3</v>
          </cell>
          <cell r="K152">
            <v>1.1167726683253186E-2</v>
          </cell>
          <cell r="L152">
            <v>1.1161503900993339E-2</v>
          </cell>
          <cell r="M152">
            <v>1.0443323206824466E-2</v>
          </cell>
          <cell r="N152">
            <v>4.8040004202956959E-3</v>
          </cell>
          <cell r="O152">
            <v>4.0680553767742812E-3</v>
          </cell>
          <cell r="P152">
            <v>2.8272541705649072E-3</v>
          </cell>
        </row>
        <row r="153">
          <cell r="B153" t="str">
            <v>ENUC_LRG_BEZ</v>
          </cell>
          <cell r="C153" t="str">
            <v>VAR_fout</v>
          </cell>
          <cell r="D153" t="str">
            <v>LTH</v>
          </cell>
          <cell r="J153"/>
          <cell r="K153">
            <v>6.19680409980276</v>
          </cell>
          <cell r="L153">
            <v>5.0884710514448486</v>
          </cell>
          <cell r="M153">
            <v>5.2577603221776243</v>
          </cell>
          <cell r="N153">
            <v>5.773934258977599</v>
          </cell>
          <cell r="O153">
            <v>5.5825521428325144</v>
          </cell>
          <cell r="P153">
            <v>5.7044225036107372</v>
          </cell>
        </row>
        <row r="154">
          <cell r="B154" t="str">
            <v>ENUC_LRG_BEZ</v>
          </cell>
          <cell r="C154" t="str">
            <v>VAR_fout</v>
          </cell>
          <cell r="D154" t="str">
            <v>ELC</v>
          </cell>
          <cell r="J154"/>
          <cell r="K154">
            <v>4.3184040595193274</v>
          </cell>
          <cell r="L154">
            <v>31.135308202119703</v>
          </cell>
          <cell r="M154">
            <v>31.109066549642424</v>
          </cell>
          <cell r="N154">
            <v>31.040819682263649</v>
          </cell>
          <cell r="O154">
            <v>31.065678060204597</v>
          </cell>
          <cell r="P154">
            <v>31.047486991946613</v>
          </cell>
        </row>
        <row r="155">
          <cell r="B155" t="str">
            <v>ENUC_LRG_BEZ</v>
          </cell>
          <cell r="C155" t="str">
            <v>VAR_fin</v>
          </cell>
          <cell r="D155" t="str">
            <v>URN</v>
          </cell>
          <cell r="J155"/>
          <cell r="K155">
            <v>15.778928313565382</v>
          </cell>
          <cell r="L155">
            <v>96.162430231085906</v>
          </cell>
          <cell r="M155">
            <v>96.158557431815552</v>
          </cell>
          <cell r="N155">
            <v>96.18223261632545</v>
          </cell>
          <cell r="O155">
            <v>96.172110822982276</v>
          </cell>
          <cell r="P155">
            <v>96.171434362162401</v>
          </cell>
        </row>
        <row r="156">
          <cell r="B156" t="str">
            <v>ENUC_LRG_BEZ</v>
          </cell>
          <cell r="C156" t="str">
            <v>VAR_ncap</v>
          </cell>
          <cell r="D156" t="str">
            <v>-</v>
          </cell>
          <cell r="J156">
            <v>1.1999569068148901</v>
          </cell>
          <cell r="K156">
            <v>3.1312975588529502E-7</v>
          </cell>
          <cell r="L156">
            <v>2.1056848727631299E-6</v>
          </cell>
          <cell r="M156">
            <v>1.8041949147803399E-6</v>
          </cell>
          <cell r="N156">
            <v>1.12856681131668E-5</v>
          </cell>
        </row>
        <row r="157">
          <cell r="B157" t="str">
            <v>ENUC_LRG_BEZ</v>
          </cell>
          <cell r="C157" t="str">
            <v>VAR_cap</v>
          </cell>
          <cell r="D157" t="str">
            <v>-</v>
          </cell>
          <cell r="J157"/>
          <cell r="K157">
            <v>0.187853217472402</v>
          </cell>
          <cell r="L157">
            <v>1.1999569068148901</v>
          </cell>
          <cell r="M157">
            <v>1.1999571718309801</v>
          </cell>
          <cell r="N157">
            <v>1.1999597601119001</v>
          </cell>
          <cell r="O157">
            <v>1.1999611298244299</v>
          </cell>
          <cell r="P157">
            <v>1.19997241549254</v>
          </cell>
        </row>
        <row r="158">
          <cell r="B158" t="str">
            <v>G-INTC-IMP00-FR</v>
          </cell>
          <cell r="C158" t="str">
            <v>VAR_fout</v>
          </cell>
          <cell r="D158" t="str">
            <v>ELC</v>
          </cell>
          <cell r="E158">
            <v>28.948640789778231</v>
          </cell>
          <cell r="F158">
            <v>22.446200952464284</v>
          </cell>
          <cell r="G158">
            <v>27.484801289238902</v>
          </cell>
          <cell r="H158">
            <v>20.448606021922668</v>
          </cell>
          <cell r="I158">
            <v>26.431647597307613</v>
          </cell>
          <cell r="J158">
            <v>28.681428914056124</v>
          </cell>
          <cell r="K158">
            <v>35.869286483957907</v>
          </cell>
          <cell r="L158">
            <v>31.537470067719845</v>
          </cell>
          <cell r="M158">
            <v>31.159778512255862</v>
          </cell>
          <cell r="N158">
            <v>28.718621066098056</v>
          </cell>
          <cell r="O158">
            <v>29.714447252803023</v>
          </cell>
          <cell r="P158">
            <v>29.54416216264605</v>
          </cell>
        </row>
        <row r="159">
          <cell r="B159" t="str">
            <v>G-INTC-IMP00-FR</v>
          </cell>
          <cell r="C159" t="str">
            <v>VAR_fin</v>
          </cell>
          <cell r="D159" t="str">
            <v>ELC_I-FR</v>
          </cell>
          <cell r="E159">
            <v>28.948640789778231</v>
          </cell>
          <cell r="F159">
            <v>22.446200952464284</v>
          </cell>
          <cell r="G159">
            <v>27.484801289238902</v>
          </cell>
          <cell r="H159">
            <v>20.448606021922668</v>
          </cell>
          <cell r="I159">
            <v>26.431647597307613</v>
          </cell>
          <cell r="J159">
            <v>28.681428914056124</v>
          </cell>
          <cell r="K159">
            <v>35.869286483957907</v>
          </cell>
          <cell r="L159">
            <v>31.537470067719845</v>
          </cell>
          <cell r="M159">
            <v>31.159778512255862</v>
          </cell>
          <cell r="N159">
            <v>28.718621066098056</v>
          </cell>
          <cell r="O159">
            <v>29.714447252803023</v>
          </cell>
          <cell r="P159">
            <v>29.54416216264605</v>
          </cell>
        </row>
        <row r="160">
          <cell r="B160" t="str">
            <v>G-INTC-IMP00-FR</v>
          </cell>
          <cell r="C160" t="str">
            <v>VAR_ncap</v>
          </cell>
          <cell r="D160" t="str">
            <v>-</v>
          </cell>
          <cell r="E160">
            <v>0.45730485215193301</v>
          </cell>
          <cell r="F160">
            <v>0.1187755504284</v>
          </cell>
          <cell r="G160">
            <v>6.5332697890307906E-2</v>
          </cell>
          <cell r="H160">
            <v>0.65862120001088897</v>
          </cell>
          <cell r="I160">
            <v>1.05331602834586</v>
          </cell>
          <cell r="J160">
            <v>0.85125785398446596</v>
          </cell>
          <cell r="K160">
            <v>1.13666698910905</v>
          </cell>
          <cell r="L160">
            <v>0.52379437419261998</v>
          </cell>
          <cell r="M160">
            <v>0.63499771340251698</v>
          </cell>
          <cell r="N160">
            <v>0.33977735652713997</v>
          </cell>
        </row>
        <row r="161">
          <cell r="B161" t="str">
            <v>G-INTC-IMP00-FR</v>
          </cell>
          <cell r="C161" t="str">
            <v>VAR_cap</v>
          </cell>
          <cell r="D161" t="str">
            <v>-</v>
          </cell>
          <cell r="E161">
            <v>1.6999976016184435</v>
          </cell>
          <cell r="F161">
            <v>1.6999952765716855</v>
          </cell>
          <cell r="G161">
            <v>1.6999940142132255</v>
          </cell>
          <cell r="H161">
            <v>1.9999974281712398</v>
          </cell>
          <cell r="I161">
            <v>2.4999987120747726</v>
          </cell>
          <cell r="J161">
            <v>2.9999990260885867</v>
          </cell>
          <cell r="K161">
            <v>3.9999991262315158</v>
          </cell>
          <cell r="L161">
            <v>4.9045335096259857</v>
          </cell>
          <cell r="M161">
            <v>5.4999978908292819</v>
          </cell>
          <cell r="N161">
            <v>5.3637196403560443</v>
          </cell>
          <cell r="O161">
            <v>5.4999741304319185</v>
          </cell>
          <cell r="P161">
            <v>5.499986369379684</v>
          </cell>
        </row>
        <row r="162">
          <cell r="B162" t="str">
            <v>ITOT-CHPWSTCCS</v>
          </cell>
          <cell r="C162" t="str">
            <v>VAR_fout</v>
          </cell>
          <cell r="D162" t="str">
            <v>CO2_O</v>
          </cell>
          <cell r="J162">
            <v>22.961817804625213</v>
          </cell>
          <cell r="K162">
            <v>403.11655806434459</v>
          </cell>
          <cell r="L162">
            <v>786.31599032441386</v>
          </cell>
          <cell r="M162">
            <v>714.09819602425239</v>
          </cell>
          <cell r="N162">
            <v>714.300017536675</v>
          </cell>
          <cell r="O162">
            <v>714.68811332728546</v>
          </cell>
          <cell r="P162">
            <v>715.01988984831485</v>
          </cell>
        </row>
        <row r="163">
          <cell r="B163" t="str">
            <v>ITOT-CHPWSTCCS</v>
          </cell>
          <cell r="C163" t="str">
            <v>VAR_fout</v>
          </cell>
          <cell r="D163" t="str">
            <v>CO2</v>
          </cell>
          <cell r="J163">
            <v>-22.961817804625198</v>
          </cell>
          <cell r="K163">
            <v>-403.11655806434499</v>
          </cell>
          <cell r="L163">
            <v>-786.31599032441397</v>
          </cell>
          <cell r="M163">
            <v>-714.09819602425398</v>
          </cell>
          <cell r="N163">
            <v>-714.300017536675</v>
          </cell>
          <cell r="O163">
            <v>-714.68811332728501</v>
          </cell>
          <cell r="P163">
            <v>-715.01988984831496</v>
          </cell>
        </row>
        <row r="164">
          <cell r="B164" t="str">
            <v>ITOT-CHPWSTCCS</v>
          </cell>
          <cell r="C164" t="str">
            <v>VAR_fout</v>
          </cell>
          <cell r="D164" t="str">
            <v>ITOT_LTH_CHP</v>
          </cell>
          <cell r="J164">
            <v>9.1490208817227095E-2</v>
          </cell>
          <cell r="K164">
            <v>1.3465986722597629</v>
          </cell>
          <cell r="L164">
            <v>2.2114250627758714</v>
          </cell>
          <cell r="M164">
            <v>2.0083206591278189</v>
          </cell>
          <cell r="N164">
            <v>2.008888259375389</v>
          </cell>
          <cell r="O164">
            <v>2.0099797350272555</v>
          </cell>
          <cell r="P164">
            <v>2.0109128190836332</v>
          </cell>
        </row>
        <row r="165">
          <cell r="B165" t="str">
            <v>ITOT-CHPWSTCCS</v>
          </cell>
          <cell r="C165" t="str">
            <v>VAR_fout</v>
          </cell>
          <cell r="D165" t="str">
            <v>ITOT_KEV_WST_ELC_CHP</v>
          </cell>
          <cell r="J165">
            <v>1.8063081060344963E-2</v>
          </cell>
          <cell r="K165">
            <v>0.31844699023428708</v>
          </cell>
          <cell r="L165">
            <v>0.65190561625743326</v>
          </cell>
          <cell r="M165">
            <v>0.59203250382260253</v>
          </cell>
          <cell r="N165">
            <v>0.59219982660256332</v>
          </cell>
          <cell r="O165">
            <v>0.5925215825234128</v>
          </cell>
          <cell r="P165">
            <v>0.59279664621289985</v>
          </cell>
        </row>
        <row r="166">
          <cell r="B166" t="str">
            <v>ITOT-CHPWSTCCS</v>
          </cell>
          <cell r="C166" t="str">
            <v>VAR_fout</v>
          </cell>
          <cell r="D166" t="str">
            <v>CO2_I</v>
          </cell>
          <cell r="J166">
            <v>30.053650137135399</v>
          </cell>
          <cell r="K166">
            <v>529.83731843709302</v>
          </cell>
          <cell r="L166">
            <v>1084.65124238668</v>
          </cell>
          <cell r="M166">
            <v>985.033377210396</v>
          </cell>
          <cell r="N166">
            <v>985.31177159240201</v>
          </cell>
          <cell r="O166">
            <v>985.84711436379496</v>
          </cell>
          <cell r="P166">
            <v>986.30476983584094</v>
          </cell>
        </row>
        <row r="167">
          <cell r="B167" t="str">
            <v>ITOT-CHPWSTCCS</v>
          </cell>
          <cell r="C167" t="str">
            <v>VAR_fin</v>
          </cell>
          <cell r="D167" t="str">
            <v>IWST</v>
          </cell>
          <cell r="J167">
            <v>0.3238539885467171</v>
          </cell>
          <cell r="K167">
            <v>5.7094538624686777</v>
          </cell>
          <cell r="L167">
            <v>11.688052180890971</v>
          </cell>
          <cell r="M167">
            <v>10.614583806146511</v>
          </cell>
          <cell r="N167">
            <v>10.617583745607797</v>
          </cell>
          <cell r="O167">
            <v>10.623352525471937</v>
          </cell>
          <cell r="P167">
            <v>10.628284157713816</v>
          </cell>
        </row>
        <row r="168">
          <cell r="B168" t="str">
            <v>ITOT-CHPWSTCCS</v>
          </cell>
          <cell r="C168" t="str">
            <v>VAR_ncap</v>
          </cell>
          <cell r="D168" t="str">
            <v>-</v>
          </cell>
          <cell r="J168">
            <v>1.6683615689335801E-3</v>
          </cell>
          <cell r="K168">
            <v>3.0031046444553702E-2</v>
          </cell>
          <cell r="L168">
            <v>2.5441898102851399E-2</v>
          </cell>
          <cell r="M168">
            <v>8.4856027157099899E-7</v>
          </cell>
          <cell r="N168">
            <v>1.29212082118078E-6</v>
          </cell>
          <cell r="O168">
            <v>2.7747428102290698E-6</v>
          </cell>
          <cell r="P168">
            <v>1.02517439055688E-5</v>
          </cell>
        </row>
        <row r="169">
          <cell r="B169" t="str">
            <v>ITOT-CHPWSTCCS</v>
          </cell>
          <cell r="C169" t="str">
            <v>VAR_cap</v>
          </cell>
          <cell r="D169" t="str">
            <v>-</v>
          </cell>
          <cell r="J169">
            <v>1.6683615689335801E-3</v>
          </cell>
          <cell r="K169">
            <v>3.1699104320346887E-2</v>
          </cell>
          <cell r="L169">
            <v>5.7140372525745789E-2</v>
          </cell>
          <cell r="M169">
            <v>5.7139825774472609E-2</v>
          </cell>
          <cell r="N169">
            <v>5.713515863887831E-2</v>
          </cell>
          <cell r="O169">
            <v>5.6879198578275066E-2</v>
          </cell>
          <cell r="P169">
            <v>5.5479528217415197E-2</v>
          </cell>
        </row>
        <row r="170">
          <cell r="B170" t="str">
            <v>RHEM-CHPGFC</v>
          </cell>
          <cell r="C170" t="str">
            <v>VAR_fout</v>
          </cell>
          <cell r="D170" t="str">
            <v>CO2_R</v>
          </cell>
          <cell r="J170"/>
          <cell r="K170"/>
          <cell r="L170"/>
          <cell r="M170">
            <v>0.68849707449192399</v>
          </cell>
          <cell r="N170">
            <v>1.5219481699711099</v>
          </cell>
          <cell r="O170">
            <v>1.4790909132960299</v>
          </cell>
          <cell r="P170">
            <v>3.0425859913279498</v>
          </cell>
        </row>
        <row r="171">
          <cell r="B171" t="str">
            <v>RHEM-CHPGFC</v>
          </cell>
          <cell r="C171" t="str">
            <v>VAR_fout</v>
          </cell>
          <cell r="D171" t="str">
            <v>RHEM_LTH_CHPNGA</v>
          </cell>
          <cell r="K171"/>
          <cell r="L171"/>
          <cell r="M171">
            <v>5.4933277220100291E-3</v>
          </cell>
          <cell r="N171">
            <v>1.2143203483812063E-2</v>
          </cell>
          <cell r="O171">
            <v>1.1801257286936423E-2</v>
          </cell>
          <cell r="P171">
            <v>2.4275952058467668E-2</v>
          </cell>
        </row>
        <row r="172">
          <cell r="B172" t="str">
            <v>RHEM-CHPGFC</v>
          </cell>
          <cell r="C172" t="str">
            <v>VAR_fout</v>
          </cell>
          <cell r="D172" t="str">
            <v>RHEM_NKEV_GAS_ELC_CHP</v>
          </cell>
          <cell r="J172"/>
          <cell r="K172"/>
          <cell r="L172"/>
          <cell r="M172">
            <v>5.4933277220100291E-3</v>
          </cell>
          <cell r="N172">
            <v>1.2143203483812063E-2</v>
          </cell>
          <cell r="O172">
            <v>1.1801257286936423E-2</v>
          </cell>
          <cell r="P172">
            <v>2.4275952058467668E-2</v>
          </cell>
        </row>
        <row r="173">
          <cell r="B173" t="str">
            <v>RHEM-CHPGFC</v>
          </cell>
          <cell r="C173" t="str">
            <v>VAR_fin</v>
          </cell>
          <cell r="D173" t="str">
            <v>RNGA</v>
          </cell>
          <cell r="J173"/>
          <cell r="K173"/>
          <cell r="L173"/>
          <cell r="M173">
            <v>1.2207394937800063E-2</v>
          </cell>
          <cell r="N173">
            <v>2.6984896630693474E-2</v>
          </cell>
          <cell r="O173">
            <v>2.622501619319207E-2</v>
          </cell>
          <cell r="P173">
            <v>5.3946560129928156E-2</v>
          </cell>
        </row>
        <row r="174">
          <cell r="B174" t="str">
            <v>RHEM-CHPGFC</v>
          </cell>
          <cell r="C174" t="str">
            <v>VAR_ncap</v>
          </cell>
          <cell r="D174" t="str">
            <v>-</v>
          </cell>
          <cell r="J174"/>
          <cell r="K174"/>
          <cell r="L174"/>
          <cell r="M174">
            <v>5.8196665708825702E-4</v>
          </cell>
          <cell r="N174">
            <v>5.5298954019860702E-4</v>
          </cell>
          <cell r="O174">
            <v>9.6793231127417508E-6</v>
          </cell>
          <cell r="P174">
            <v>1.0902253024042299E-3</v>
          </cell>
        </row>
        <row r="175">
          <cell r="B175" t="str">
            <v>RHEM-CHPGFC</v>
          </cell>
          <cell r="C175" t="str">
            <v>VAR_cap</v>
          </cell>
          <cell r="D175" t="str">
            <v>-</v>
          </cell>
          <cell r="J175"/>
          <cell r="K175"/>
          <cell r="L175"/>
          <cell r="M175">
            <v>5.8196665708825702E-4</v>
          </cell>
          <cell r="N175">
            <v>1.1342910637985935E-3</v>
          </cell>
          <cell r="O175">
            <v>1.1422073314900538E-3</v>
          </cell>
          <cell r="P175">
            <v>2.2284947239756066E-3</v>
          </cell>
        </row>
        <row r="176">
          <cell r="B176" t="str">
            <v>EHYD-RUNS10</v>
          </cell>
          <cell r="C176" t="str">
            <v>VAR_fout</v>
          </cell>
          <cell r="D176" t="str">
            <v>ELC35</v>
          </cell>
          <cell r="F176">
            <v>5.9883640064832388E-3</v>
          </cell>
          <cell r="G176">
            <v>1.1792301370688124E-2</v>
          </cell>
          <cell r="H176">
            <v>1.3150319243773955E-2</v>
          </cell>
          <cell r="I176">
            <v>1.3200377867759813E-2</v>
          </cell>
          <cell r="J176">
            <v>1.3550744553905727E-2</v>
          </cell>
          <cell r="K176">
            <v>1.3555760571855145E-2</v>
          </cell>
          <cell r="L176">
            <v>1.275580679571472E-2</v>
          </cell>
          <cell r="M176">
            <v>1.3144746800969163E-2</v>
          </cell>
          <cell r="N176">
            <v>1.311147205139147E-2</v>
          </cell>
          <cell r="O176">
            <v>1.3422247545201974E-2</v>
          </cell>
          <cell r="P176">
            <v>2.7162972030426911E-2</v>
          </cell>
        </row>
        <row r="177">
          <cell r="B177" t="str">
            <v>EHYD-RUNS10</v>
          </cell>
          <cell r="C177" t="str">
            <v>VAR_fin</v>
          </cell>
          <cell r="D177" t="str">
            <v>HYDR</v>
          </cell>
          <cell r="F177">
            <v>5.9883640064832388E-3</v>
          </cell>
          <cell r="G177">
            <v>1.1792301370688124E-2</v>
          </cell>
          <cell r="H177">
            <v>1.3150319243773955E-2</v>
          </cell>
          <cell r="I177">
            <v>1.3200377867759813E-2</v>
          </cell>
          <cell r="J177">
            <v>1.3550744553905727E-2</v>
          </cell>
          <cell r="K177">
            <v>1.3555760571855145E-2</v>
          </cell>
          <cell r="L177">
            <v>1.275580679571472E-2</v>
          </cell>
          <cell r="M177">
            <v>1.3144746800969163E-2</v>
          </cell>
          <cell r="N177">
            <v>1.311147205139147E-2</v>
          </cell>
          <cell r="O177">
            <v>1.3422247545201974E-2</v>
          </cell>
          <cell r="P177">
            <v>2.7162972030426911E-2</v>
          </cell>
        </row>
        <row r="178">
          <cell r="B178" t="str">
            <v>EHYD-RUNS10</v>
          </cell>
          <cell r="C178" t="str">
            <v>VAR_ncap</v>
          </cell>
          <cell r="D178" t="str">
            <v>-</v>
          </cell>
          <cell r="F178">
            <v>5.3854471857136405E-4</v>
          </cell>
          <cell r="G178">
            <v>5.1534832098200595E-4</v>
          </cell>
          <cell r="H178">
            <v>3.68898942885848E-5</v>
          </cell>
          <cell r="I178">
            <v>5.0039096416149895E-7</v>
          </cell>
          <cell r="J178">
            <v>3.3562699571191002E-7</v>
          </cell>
          <cell r="K178">
            <v>2.2370576172265501E-7</v>
          </cell>
          <cell r="L178">
            <v>7.4492216134217302E-7</v>
          </cell>
          <cell r="M178">
            <v>8.3694831429925802E-7</v>
          </cell>
          <cell r="N178">
            <v>1.35521949604135E-5</v>
          </cell>
          <cell r="O178">
            <v>1.12093022282045E-5</v>
          </cell>
          <cell r="P178">
            <v>1.15538816381158E-3</v>
          </cell>
        </row>
        <row r="179">
          <cell r="B179" t="str">
            <v>EHYD-RUNS10</v>
          </cell>
          <cell r="C179" t="str">
            <v>VAR_cap</v>
          </cell>
          <cell r="D179" t="str">
            <v>-</v>
          </cell>
          <cell r="F179">
            <v>5.3854471857136405E-4</v>
          </cell>
          <cell r="G179">
            <v>1.0538930395533701E-3</v>
          </cell>
          <cell r="H179">
            <v>1.0907829338419599E-3</v>
          </cell>
          <cell r="I179">
            <v>1.0912833248061199E-3</v>
          </cell>
          <cell r="J179">
            <v>1.09161895180183E-3</v>
          </cell>
          <cell r="K179">
            <v>1.09184265756355E-3</v>
          </cell>
          <cell r="L179">
            <v>1.09258757972489E-3</v>
          </cell>
          <cell r="M179">
            <v>1.09342452803919E-3</v>
          </cell>
          <cell r="N179">
            <v>1.10697672299961E-3</v>
          </cell>
          <cell r="O179">
            <v>1.11818602522781E-3</v>
          </cell>
          <cell r="P179">
            <v>2.27357418903939E-3</v>
          </cell>
        </row>
        <row r="180">
          <cell r="B180" t="str">
            <v>SUP_WSTBIO</v>
          </cell>
          <cell r="C180" t="str">
            <v>VAR_fout</v>
          </cell>
          <cell r="D180" t="str">
            <v>ELC35</v>
          </cell>
          <cell r="E180">
            <v>0.11258862120329693</v>
          </cell>
          <cell r="F180">
            <v>0.11494811302743693</v>
          </cell>
          <cell r="G180">
            <v>0.10653757825248379</v>
          </cell>
          <cell r="H180">
            <v>0.11608954031237734</v>
          </cell>
          <cell r="I180">
            <v>0.11584669235780048</v>
          </cell>
          <cell r="J180">
            <v>0.16818427436218117</v>
          </cell>
          <cell r="K180">
            <v>0.18422749127150162</v>
          </cell>
          <cell r="L180">
            <v>0.19691226834406594</v>
          </cell>
          <cell r="M180">
            <v>0.21192598793842576</v>
          </cell>
          <cell r="N180">
            <v>0.22637787951829069</v>
          </cell>
          <cell r="O180">
            <v>0.22810783174317581</v>
          </cell>
          <cell r="P180">
            <v>0.22826908605516003</v>
          </cell>
        </row>
        <row r="181">
          <cell r="B181" t="str">
            <v>SUP_WSTBIO</v>
          </cell>
          <cell r="C181" t="str">
            <v>VAR_fout</v>
          </cell>
          <cell r="D181" t="str">
            <v>BIO</v>
          </cell>
          <cell r="E181">
            <v>5.6294310601648458</v>
          </cell>
          <cell r="F181">
            <v>5.747405651371845</v>
          </cell>
          <cell r="G181">
            <v>5.326878912624184</v>
          </cell>
          <cell r="H181">
            <v>5.8044770156188648</v>
          </cell>
          <cell r="I181">
            <v>5.7923346178900292</v>
          </cell>
          <cell r="J181">
            <v>8.4092137181090525</v>
          </cell>
          <cell r="K181">
            <v>9.2113745635750792</v>
          </cell>
          <cell r="L181">
            <v>9.8456134172032961</v>
          </cell>
          <cell r="M181">
            <v>10.596299396921278</v>
          </cell>
          <cell r="N181">
            <v>11.318893975914541</v>
          </cell>
          <cell r="O181">
            <v>11.405391587158785</v>
          </cell>
          <cell r="P181">
            <v>11.413454302757996</v>
          </cell>
        </row>
        <row r="182">
          <cell r="B182" t="str">
            <v>SUP_WSTBIO</v>
          </cell>
          <cell r="C182" t="str">
            <v>VAR_fin</v>
          </cell>
          <cell r="D182" t="str">
            <v>CWST</v>
          </cell>
          <cell r="E182">
            <v>9.6794046057348702</v>
          </cell>
          <cell r="F182">
            <v>9.8822534885587832</v>
          </cell>
          <cell r="G182">
            <v>9.1591877989063857</v>
          </cell>
          <cell r="H182">
            <v>9.9803836228555234</v>
          </cell>
          <cell r="I182">
            <v>9.9595056372749085</v>
          </cell>
          <cell r="J182">
            <v>14.459042330165792</v>
          </cell>
          <cell r="K182">
            <v>15.838300606741361</v>
          </cell>
          <cell r="L182">
            <v>16.928829012779829</v>
          </cell>
          <cell r="M182">
            <v>18.2195799344778</v>
          </cell>
          <cell r="N182">
            <v>19.462029699158201</v>
          </cell>
          <cell r="O182">
            <v>19.610756163291871</v>
          </cell>
          <cell r="P182">
            <v>19.624619426856462</v>
          </cell>
        </row>
        <row r="183">
          <cell r="B183" t="str">
            <v>SUP_WSTBIO</v>
          </cell>
          <cell r="C183" t="str">
            <v>VAR_ncap</v>
          </cell>
          <cell r="D183" t="str">
            <v>-</v>
          </cell>
          <cell r="E183">
            <v>4.1072155658287996E-3</v>
          </cell>
          <cell r="F183">
            <v>4.4505712969514898E-3</v>
          </cell>
          <cell r="G183">
            <v>8.72408123821723E-6</v>
          </cell>
          <cell r="H183">
            <v>7.5702960662557106E-2</v>
          </cell>
          <cell r="I183">
            <v>0.116854149515924</v>
          </cell>
          <cell r="J183">
            <v>0.12064246815938499</v>
          </cell>
          <cell r="K183">
            <v>5.8745678596349798E-2</v>
          </cell>
          <cell r="L183">
            <v>7.5677881591090707E-2</v>
          </cell>
          <cell r="M183">
            <v>0.12571932174395101</v>
          </cell>
          <cell r="N183">
            <v>0.16743651109487301</v>
          </cell>
          <cell r="O183">
            <v>6.2008650753609902E-2</v>
          </cell>
          <cell r="P183">
            <v>7.5978727017346301E-2</v>
          </cell>
        </row>
        <row r="184">
          <cell r="B184" t="str">
            <v>SUP_WSTBIO</v>
          </cell>
          <cell r="C184" t="str">
            <v>VAR_cap</v>
          </cell>
          <cell r="D184" t="str">
            <v>-</v>
          </cell>
          <cell r="E184">
            <v>0.21267650707375155</v>
          </cell>
          <cell r="F184">
            <v>0.21712522323125341</v>
          </cell>
          <cell r="G184">
            <v>0.21712397691998236</v>
          </cell>
          <cell r="H184">
            <v>0.21924369420062143</v>
          </cell>
          <cell r="I184">
            <v>0.21878635145931474</v>
          </cell>
          <cell r="J184">
            <v>0.3176381494802914</v>
          </cell>
          <cell r="K184">
            <v>0.34794205445844845</v>
          </cell>
          <cell r="L184">
            <v>0.37191327503623034</v>
          </cell>
          <cell r="M184">
            <v>0.40026377720052198</v>
          </cell>
          <cell r="N184">
            <v>0.42757035304200552</v>
          </cell>
          <cell r="O184">
            <v>0.43083346060043981</v>
          </cell>
          <cell r="P184">
            <v>0.43113210043625588</v>
          </cell>
        </row>
        <row r="185">
          <cell r="B185" t="str">
            <v>ITOT-CHPNGACCS</v>
          </cell>
          <cell r="C185" t="str">
            <v>VAR_fout</v>
          </cell>
          <cell r="D185" t="str">
            <v>CO2_O</v>
          </cell>
          <cell r="J185">
            <v>0.65342502982041939</v>
          </cell>
          <cell r="K185">
            <v>0.75174692633336415</v>
          </cell>
          <cell r="L185">
            <v>4.6314147476536442</v>
          </cell>
          <cell r="M185">
            <v>37.7713334805267</v>
          </cell>
          <cell r="N185">
            <v>30.499733300093059</v>
          </cell>
          <cell r="O185">
            <v>37.823497860284029</v>
          </cell>
          <cell r="P185">
            <v>37.816570837691017</v>
          </cell>
        </row>
        <row r="186">
          <cell r="B186" t="str">
            <v>ITOT-CHPNGACCS</v>
          </cell>
          <cell r="C186" t="str">
            <v>VAR_fout</v>
          </cell>
          <cell r="D186" t="str">
            <v>CO2</v>
          </cell>
          <cell r="J186">
            <v>-0.65342502982041994</v>
          </cell>
          <cell r="K186">
            <v>-0.75174692633336404</v>
          </cell>
          <cell r="L186">
            <v>-4.6314147476536398</v>
          </cell>
          <cell r="M186">
            <v>-37.7713334805267</v>
          </cell>
          <cell r="N186">
            <v>-30.499733300092998</v>
          </cell>
          <cell r="O186">
            <v>-37.823497860284</v>
          </cell>
          <cell r="P186">
            <v>-37.816570837691003</v>
          </cell>
        </row>
        <row r="187">
          <cell r="B187" t="str">
            <v>ITOT-CHPNGACCS</v>
          </cell>
          <cell r="C187" t="str">
            <v>VAR_fout</v>
          </cell>
          <cell r="D187" t="str">
            <v>ITOT_NKEV_GAS_ELC_CHP</v>
          </cell>
          <cell r="J187">
            <v>4.217660962264236E-3</v>
          </cell>
          <cell r="K187">
            <v>4.8520970448907496E-3</v>
          </cell>
          <cell r="L187">
            <v>2.9894381588966828E-2</v>
          </cell>
          <cell r="M187">
            <v>0.24380253501654772</v>
          </cell>
          <cell r="N187">
            <v>0.19686655488943616</v>
          </cell>
          <cell r="O187">
            <v>0.24413924031261489</v>
          </cell>
          <cell r="P187">
            <v>0.24409452847660937</v>
          </cell>
        </row>
        <row r="188">
          <cell r="B188" t="str">
            <v>ITOT-CHPNGACCS</v>
          </cell>
          <cell r="C188" t="str">
            <v>VAR_fout</v>
          </cell>
          <cell r="D188" t="str">
            <v>ITOT_LTH_CHP</v>
          </cell>
          <cell r="J188">
            <v>4.7769569560165747E-3</v>
          </cell>
          <cell r="K188">
            <v>5.4291842512196008E-3</v>
          </cell>
          <cell r="L188">
            <v>3.3041158598331864E-2</v>
          </cell>
          <cell r="M188">
            <v>0.2694659597551326</v>
          </cell>
          <cell r="N188">
            <v>0.21758935014095637</v>
          </cell>
          <cell r="O188">
            <v>0.2698381077139434</v>
          </cell>
          <cell r="P188">
            <v>0.26978868936888456</v>
          </cell>
        </row>
        <row r="189">
          <cell r="B189" t="str">
            <v>ITOT-CHPNGACCS</v>
          </cell>
          <cell r="C189" t="str">
            <v>VAR_fout</v>
          </cell>
          <cell r="D189" t="str">
            <v>CO2_I</v>
          </cell>
          <cell r="J189">
            <v>0.83313539721187502</v>
          </cell>
          <cell r="K189">
            <v>0.91319478769192497</v>
          </cell>
          <cell r="L189">
            <v>5.41556398696782</v>
          </cell>
          <cell r="M189">
            <v>42.759288571845701</v>
          </cell>
          <cell r="N189">
            <v>34.480638834040001</v>
          </cell>
          <cell r="O189">
            <v>43.149404103666399</v>
          </cell>
          <cell r="P189">
            <v>44.020982683327198</v>
          </cell>
        </row>
        <row r="190">
          <cell r="B190" t="str">
            <v>ITOT-CHPNGACCS</v>
          </cell>
          <cell r="C190" t="str">
            <v>VAR_fin</v>
          </cell>
          <cell r="D190" t="str">
            <v>INGA</v>
          </cell>
          <cell r="J190">
            <v>1.477190420588431E-2</v>
          </cell>
          <cell r="K190">
            <v>1.6191396944892276E-2</v>
          </cell>
          <cell r="L190">
            <v>9.6020638066805469E-2</v>
          </cell>
          <cell r="M190">
            <v>0.75814341439442723</v>
          </cell>
          <cell r="N190">
            <v>0.61135884457517675</v>
          </cell>
          <cell r="O190">
            <v>0.76506035644798676</v>
          </cell>
          <cell r="P190">
            <v>0.78051387736395672</v>
          </cell>
        </row>
        <row r="191">
          <cell r="B191" t="str">
            <v>ITOT-CHPNGACCS</v>
          </cell>
          <cell r="C191" t="str">
            <v>VAR_ncap</v>
          </cell>
          <cell r="D191" t="str">
            <v>-</v>
          </cell>
          <cell r="J191">
            <v>1.03952093438641E-3</v>
          </cell>
          <cell r="K191">
            <v>1.21467852470724E-4</v>
          </cell>
          <cell r="L191">
            <v>4.0146669890457898E-3</v>
          </cell>
          <cell r="M191">
            <v>1.20271579525338E-2</v>
          </cell>
          <cell r="N191">
            <v>2.7877667132591299E-4</v>
          </cell>
          <cell r="O191">
            <v>7.5611495523556296E-3</v>
          </cell>
          <cell r="P191">
            <v>6.6819186743348304E-3</v>
          </cell>
        </row>
        <row r="192">
          <cell r="B192" t="str">
            <v>ITOT-CHPNGACCS</v>
          </cell>
          <cell r="C192" t="str">
            <v>VAR_cap</v>
          </cell>
          <cell r="D192" t="str">
            <v>-</v>
          </cell>
          <cell r="J192">
            <v>1.03952093438641E-3</v>
          </cell>
          <cell r="K192">
            <v>1.1586126615855299E-3</v>
          </cell>
          <cell r="L192">
            <v>5.1688071552617948E-3</v>
          </cell>
          <cell r="M192">
            <v>1.7060782289160276E-2</v>
          </cell>
          <cell r="N192">
            <v>1.6429773999083422E-2</v>
          </cell>
          <cell r="O192">
            <v>2.3873559154567701E-2</v>
          </cell>
          <cell r="P192">
            <v>2.6538004731582885E-2</v>
          </cell>
        </row>
        <row r="193">
          <cell r="B193" t="str">
            <v>SCOM-ESOLPV</v>
          </cell>
          <cell r="C193" t="str">
            <v>VAR_fout</v>
          </cell>
          <cell r="D193" t="str">
            <v>SCOM_SOL_ELC</v>
          </cell>
          <cell r="E193">
            <v>2.8396236857719668</v>
          </cell>
          <cell r="F193">
            <v>3.2944552344839568</v>
          </cell>
          <cell r="G193">
            <v>3.9371752635126893</v>
          </cell>
          <cell r="H193">
            <v>4.4100727068487657</v>
          </cell>
          <cell r="I193">
            <v>4.636183143054037</v>
          </cell>
          <cell r="J193">
            <v>27.726868962457875</v>
          </cell>
          <cell r="K193">
            <v>29.141231579261778</v>
          </cell>
          <cell r="L193">
            <v>30.627728875325513</v>
          </cell>
          <cell r="M193">
            <v>32.190051493461318</v>
          </cell>
          <cell r="N193">
            <v>33.832068765583671</v>
          </cell>
          <cell r="O193">
            <v>35.557846360291357</v>
          </cell>
          <cell r="P193">
            <v>37.371656690492514</v>
          </cell>
        </row>
        <row r="194">
          <cell r="B194" t="str">
            <v>SCOM-ESOLPV</v>
          </cell>
          <cell r="C194" t="str">
            <v>VAR_fin</v>
          </cell>
          <cell r="D194" t="str">
            <v>SOL</v>
          </cell>
          <cell r="E194">
            <v>2.8396236857719668</v>
          </cell>
          <cell r="F194">
            <v>3.2944552344839568</v>
          </cell>
          <cell r="G194">
            <v>3.9371752635126893</v>
          </cell>
          <cell r="H194">
            <v>4.4100727068487657</v>
          </cell>
          <cell r="I194">
            <v>4.636183143054037</v>
          </cell>
          <cell r="J194">
            <v>27.726868962457875</v>
          </cell>
          <cell r="K194">
            <v>29.141231579261778</v>
          </cell>
          <cell r="L194">
            <v>30.627728875325513</v>
          </cell>
          <cell r="M194">
            <v>32.190051493461318</v>
          </cell>
          <cell r="N194">
            <v>33.832068765583671</v>
          </cell>
          <cell r="O194">
            <v>35.557846360291357</v>
          </cell>
          <cell r="P194">
            <v>37.371656690492514</v>
          </cell>
        </row>
        <row r="195">
          <cell r="B195" t="str">
            <v>SCOM-ESOLPV</v>
          </cell>
          <cell r="C195" t="str">
            <v>VAR_fin</v>
          </cell>
          <cell r="D195" t="str">
            <v>SOLPVC</v>
          </cell>
          <cell r="E195">
            <v>2.8396236857719699</v>
          </cell>
          <cell r="F195">
            <v>3.2944552344839599</v>
          </cell>
          <cell r="G195">
            <v>3.9371752635126902</v>
          </cell>
          <cell r="H195">
            <v>4.4100727068487604</v>
          </cell>
          <cell r="I195">
            <v>4.6361831430540397</v>
          </cell>
          <cell r="J195">
            <v>27.7268689624579</v>
          </cell>
          <cell r="K195">
            <v>29.141231579261799</v>
          </cell>
          <cell r="L195">
            <v>30.627728875325499</v>
          </cell>
          <cell r="M195">
            <v>32.190051493461297</v>
          </cell>
          <cell r="N195">
            <v>33.832068765583699</v>
          </cell>
          <cell r="O195">
            <v>35.5578463602913</v>
          </cell>
          <cell r="P195">
            <v>37.3716566904925</v>
          </cell>
        </row>
        <row r="196">
          <cell r="B196" t="str">
            <v>SCOM-ESOLPV</v>
          </cell>
          <cell r="C196" t="str">
            <v>VAR_ncap</v>
          </cell>
          <cell r="D196" t="str">
            <v>-</v>
          </cell>
          <cell r="F196">
            <v>6.7076624681662203E-8</v>
          </cell>
          <cell r="G196">
            <v>3.2920252969328003E-4</v>
          </cell>
          <cell r="H196">
            <v>6.2910634748403203E-6</v>
          </cell>
          <cell r="I196">
            <v>0.52276534499675198</v>
          </cell>
          <cell r="J196">
            <v>6.0796381842319498</v>
          </cell>
          <cell r="K196">
            <v>0.60671086778605898</v>
          </cell>
          <cell r="L196">
            <v>0.367803623857272</v>
          </cell>
          <cell r="M196">
            <v>1.55609796956601</v>
          </cell>
          <cell r="N196">
            <v>5.8390195364270099</v>
          </cell>
          <cell r="O196">
            <v>1.03364685677765</v>
          </cell>
          <cell r="P196">
            <v>0.81651782060116795</v>
          </cell>
        </row>
        <row r="197">
          <cell r="B197" t="str">
            <v>SCOM-ESOLPV</v>
          </cell>
          <cell r="C197" t="str">
            <v>VAR_cap</v>
          </cell>
          <cell r="D197" t="str">
            <v>-</v>
          </cell>
          <cell r="E197">
            <v>0.90292899999999998</v>
          </cell>
          <cell r="F197">
            <v>1.1231013286446347</v>
          </cell>
          <cell r="G197">
            <v>1.175558269606318</v>
          </cell>
          <cell r="H197">
            <v>1.0909947389104728</v>
          </cell>
          <cell r="I197">
            <v>1.1469317265310939</v>
          </cell>
          <cell r="J197">
            <v>6.8592812719835523</v>
          </cell>
          <cell r="K197">
            <v>7.20917700271018</v>
          </cell>
          <cell r="L197">
            <v>7.5769180208720304</v>
          </cell>
          <cell r="M197">
            <v>7.9634172861313504</v>
          </cell>
          <cell r="N197">
            <v>8.3696319976363505</v>
          </cell>
          <cell r="O197">
            <v>8.7965679866279505</v>
          </cell>
          <cell r="P197">
            <v>9.2452821833718399</v>
          </cell>
        </row>
        <row r="198">
          <cell r="B198" t="str">
            <v>D-SCOM_LTH</v>
          </cell>
          <cell r="C198" t="str">
            <v>VAR_fout</v>
          </cell>
          <cell r="D198" t="str">
            <v>SCOM_LTH_DH</v>
          </cell>
          <cell r="E198">
            <v>5.6100199559045683</v>
          </cell>
          <cell r="F198">
            <v>6.0767223182528038</v>
          </cell>
          <cell r="G198">
            <v>6.0767237247634194</v>
          </cell>
          <cell r="H198">
            <v>6.0767247695317907</v>
          </cell>
          <cell r="I198">
            <v>6.0767264201000364</v>
          </cell>
          <cell r="J198">
            <v>6.0767332781849994</v>
          </cell>
          <cell r="K198">
            <v>8.3136009883800988</v>
          </cell>
          <cell r="L198">
            <v>8.3481597159322849</v>
          </cell>
          <cell r="M198">
            <v>8.3481636882021011</v>
          </cell>
          <cell r="N198">
            <v>8.348225785003077</v>
          </cell>
          <cell r="O198">
            <v>8.4122250125843046</v>
          </cell>
          <cell r="P198">
            <v>8.4123695486407168</v>
          </cell>
        </row>
        <row r="199">
          <cell r="B199" t="str">
            <v>D-SCOM_LTH</v>
          </cell>
          <cell r="C199" t="str">
            <v>VAR_fin</v>
          </cell>
          <cell r="D199" t="str">
            <v>LTH</v>
          </cell>
          <cell r="E199">
            <v>6.0987974282788295</v>
          </cell>
          <cell r="F199">
            <v>6.6044254278162784</v>
          </cell>
          <cell r="G199">
            <v>6.6018243975731767</v>
          </cell>
          <cell r="H199">
            <v>6.597492488822561</v>
          </cell>
          <cell r="I199">
            <v>6.593166920039061</v>
          </cell>
          <cell r="J199">
            <v>6.5888526682840673</v>
          </cell>
          <cell r="K199">
            <v>9.0083286185461375</v>
          </cell>
          <cell r="L199">
            <v>9.0398536925370738</v>
          </cell>
          <cell r="M199">
            <v>9.0398579939327366</v>
          </cell>
          <cell r="N199">
            <v>9.0399252358177549</v>
          </cell>
          <cell r="O199">
            <v>9.1092271746229532</v>
          </cell>
          <cell r="P199">
            <v>9.1093836863390365</v>
          </cell>
        </row>
        <row r="200">
          <cell r="B200" t="str">
            <v>D-SCOM_LTH</v>
          </cell>
          <cell r="C200" t="str">
            <v>VAR_ncap</v>
          </cell>
          <cell r="D200" t="str">
            <v>-</v>
          </cell>
          <cell r="E200">
            <v>0.84970092413767895</v>
          </cell>
          <cell r="F200">
            <v>7.3753565148980503E-7</v>
          </cell>
          <cell r="G200">
            <v>5.9566311155615504E-7</v>
          </cell>
          <cell r="H200">
            <v>4.9901206602488799E-7</v>
          </cell>
          <cell r="I200">
            <v>5.5783480778895595E-7</v>
          </cell>
          <cell r="J200">
            <v>7.3991100322277104E-7</v>
          </cell>
          <cell r="K200">
            <v>1.2898233488050501E-6</v>
          </cell>
          <cell r="L200">
            <v>1.35014189573594E-6</v>
          </cell>
          <cell r="M200">
            <v>1.34250752312491E-6</v>
          </cell>
          <cell r="N200">
            <v>2.9240720330275101E-6</v>
          </cell>
          <cell r="O200">
            <v>3.0352667047060002E-6</v>
          </cell>
          <cell r="P200">
            <v>1.0545964476179301E-5</v>
          </cell>
        </row>
        <row r="201">
          <cell r="B201" t="str">
            <v>D-SCOM_LTH</v>
          </cell>
          <cell r="C201" t="str">
            <v>VAR_cap</v>
          </cell>
          <cell r="D201" t="str">
            <v>-</v>
          </cell>
          <cell r="E201">
            <v>0.84970092413767895</v>
          </cell>
          <cell r="F201">
            <v>0.84970166167333006</v>
          </cell>
          <cell r="G201">
            <v>0.849702257336442</v>
          </cell>
          <cell r="H201">
            <v>0.849702756348508</v>
          </cell>
          <cell r="I201">
            <v>0.84970331418331502</v>
          </cell>
          <cell r="J201">
            <v>0.84970405409431904</v>
          </cell>
          <cell r="K201">
            <v>0.84970534391766706</v>
          </cell>
          <cell r="L201">
            <v>0.84970669405956301</v>
          </cell>
          <cell r="M201">
            <v>0.84970803656708604</v>
          </cell>
          <cell r="N201">
            <v>0.849710960639119</v>
          </cell>
          <cell r="O201">
            <v>0.84971399590582397</v>
          </cell>
          <cell r="P201">
            <v>0.8497245418703</v>
          </cell>
        </row>
        <row r="202">
          <cell r="B202" t="str">
            <v>EHYD-RUNS15</v>
          </cell>
          <cell r="C202" t="str">
            <v>VAR_fout</v>
          </cell>
          <cell r="D202" t="str">
            <v>ELC35</v>
          </cell>
          <cell r="F202">
            <v>1.9327233491836444E-3</v>
          </cell>
          <cell r="G202">
            <v>3.0270681350948403E-2</v>
          </cell>
          <cell r="H202">
            <v>6.9564567291734825E-2</v>
          </cell>
          <cell r="I202">
            <v>5.5174086770918493E-2</v>
          </cell>
          <cell r="J202">
            <v>6.8359285885921273E-2</v>
          </cell>
          <cell r="K202">
            <v>6.8348516497238762E-2</v>
          </cell>
          <cell r="L202">
            <v>9.559351406052885E-2</v>
          </cell>
          <cell r="M202">
            <v>9.5577292539196959E-2</v>
          </cell>
          <cell r="N202">
            <v>9.5554882185982265E-2</v>
          </cell>
          <cell r="O202">
            <v>9.5508630530198271E-2</v>
          </cell>
          <cell r="P202">
            <v>9.5459619318733549E-2</v>
          </cell>
        </row>
        <row r="203">
          <cell r="B203" t="str">
            <v>EHYD-RUNS15</v>
          </cell>
          <cell r="C203" t="str">
            <v>VAR_fin</v>
          </cell>
          <cell r="D203" t="str">
            <v>HYDR</v>
          </cell>
          <cell r="F203">
            <v>1.9327233491836444E-3</v>
          </cell>
          <cell r="G203">
            <v>3.0270681350948403E-2</v>
          </cell>
          <cell r="H203">
            <v>6.9564567291734825E-2</v>
          </cell>
          <cell r="I203">
            <v>5.5174086770918493E-2</v>
          </cell>
          <cell r="J203">
            <v>6.8359285885921273E-2</v>
          </cell>
          <cell r="K203">
            <v>6.8348516497238762E-2</v>
          </cell>
          <cell r="L203">
            <v>9.559351406052885E-2</v>
          </cell>
          <cell r="M203">
            <v>9.5577292539196959E-2</v>
          </cell>
          <cell r="N203">
            <v>9.5554882185982265E-2</v>
          </cell>
          <cell r="O203">
            <v>9.5508630530198271E-2</v>
          </cell>
          <cell r="P203">
            <v>9.5459619318733549E-2</v>
          </cell>
        </row>
        <row r="204">
          <cell r="B204" t="str">
            <v>EHYD-RUNS15</v>
          </cell>
          <cell r="C204" t="str">
            <v>VAR_ncap</v>
          </cell>
          <cell r="D204" t="str">
            <v>-</v>
          </cell>
          <cell r="F204">
            <v>1.6476277532017399E-4</v>
          </cell>
          <cell r="G204">
            <v>1.8154283685402799E-3</v>
          </cell>
          <cell r="H204">
            <v>2.5253364775963401E-3</v>
          </cell>
          <cell r="I204">
            <v>7.3959402919946802E-7</v>
          </cell>
          <cell r="J204">
            <v>9.3920129191760696E-7</v>
          </cell>
          <cell r="K204">
            <v>9.1460255686233906E-6</v>
          </cell>
          <cell r="L204">
            <v>1.2144699135543001E-3</v>
          </cell>
          <cell r="M204">
            <v>4.4926702449220503E-7</v>
          </cell>
          <cell r="N204">
            <v>3.6963584012332802E-5</v>
          </cell>
          <cell r="O204">
            <v>1.6121452818001201E-6</v>
          </cell>
          <cell r="P204">
            <v>1.3140136996394699E-4</v>
          </cell>
        </row>
        <row r="205">
          <cell r="B205" t="str">
            <v>EHYD-RUNS15</v>
          </cell>
          <cell r="C205" t="str">
            <v>VAR_cap</v>
          </cell>
          <cell r="D205" t="str">
            <v>-</v>
          </cell>
          <cell r="F205">
            <v>1.6476277532017399E-4</v>
          </cell>
          <cell r="G205">
            <v>1.9801911438604601E-3</v>
          </cell>
          <cell r="H205">
            <v>4.5055276214567902E-3</v>
          </cell>
          <cell r="I205">
            <v>4.5062672154859897E-3</v>
          </cell>
          <cell r="J205">
            <v>4.5072064167779096E-3</v>
          </cell>
          <cell r="K205">
            <v>4.5163524423465296E-3</v>
          </cell>
          <cell r="L205">
            <v>5.7308223559008296E-3</v>
          </cell>
          <cell r="M205">
            <v>5.7312716229253298E-3</v>
          </cell>
          <cell r="N205">
            <v>5.7682352069376597E-3</v>
          </cell>
          <cell r="O205">
            <v>5.76984735221946E-3</v>
          </cell>
          <cell r="P205">
            <v>5.9012487221834099E-3</v>
          </cell>
        </row>
        <row r="206">
          <cell r="B206" t="str">
            <v>EHYD-RUN10</v>
          </cell>
          <cell r="C206" t="str">
            <v>VAR_fout</v>
          </cell>
          <cell r="D206" t="str">
            <v>ELC13</v>
          </cell>
          <cell r="F206">
            <v>6.1672721548263598E-3</v>
          </cell>
          <cell r="G206">
            <v>1.1215494933652878E-2</v>
          </cell>
          <cell r="H206">
            <v>1.2033194381454155E-2</v>
          </cell>
          <cell r="I206">
            <v>1.2059772310190224E-2</v>
          </cell>
          <cell r="J206">
            <v>1.2124127644359812E-2</v>
          </cell>
          <cell r="K206">
            <v>1.2135516128312596E-2</v>
          </cell>
          <cell r="L206">
            <v>1.1347850947749307E-2</v>
          </cell>
          <cell r="M206">
            <v>1.1225158490418679E-2</v>
          </cell>
          <cell r="N206">
            <v>1.1438473148732819E-2</v>
          </cell>
          <cell r="O206">
            <v>1.166662865836162E-2</v>
          </cell>
          <cell r="P206">
            <v>3.64850709928531E-2</v>
          </cell>
        </row>
        <row r="207">
          <cell r="B207" t="str">
            <v>EHYD-RUN10</v>
          </cell>
          <cell r="C207" t="str">
            <v>VAR_fin</v>
          </cell>
          <cell r="D207" t="str">
            <v>HYDR</v>
          </cell>
          <cell r="F207">
            <v>6.1672721548263598E-3</v>
          </cell>
          <cell r="G207">
            <v>1.1215494933652878E-2</v>
          </cell>
          <cell r="H207">
            <v>1.2033194381454155E-2</v>
          </cell>
          <cell r="I207">
            <v>1.2059772310190224E-2</v>
          </cell>
          <cell r="J207">
            <v>1.2124127644359812E-2</v>
          </cell>
          <cell r="K207">
            <v>1.2135516128312596E-2</v>
          </cell>
          <cell r="L207">
            <v>1.1347850947749307E-2</v>
          </cell>
          <cell r="M207">
            <v>1.1225158490418679E-2</v>
          </cell>
          <cell r="N207">
            <v>1.1438473148732819E-2</v>
          </cell>
          <cell r="O207">
            <v>1.166662865836162E-2</v>
          </cell>
          <cell r="P207">
            <v>3.64850709928531E-2</v>
          </cell>
        </row>
        <row r="208">
          <cell r="B208" t="str">
            <v>EHYD-RUN10</v>
          </cell>
          <cell r="C208" t="str">
            <v>VAR_ncap</v>
          </cell>
          <cell r="D208" t="str">
            <v>-</v>
          </cell>
          <cell r="F208">
            <v>5.3229157004019197E-4</v>
          </cell>
          <cell r="G208">
            <v>4.1628798274588602E-4</v>
          </cell>
          <cell r="H208">
            <v>8.2684780486022698E-6</v>
          </cell>
          <cell r="I208">
            <v>7.3152087160338404E-7</v>
          </cell>
          <cell r="J208">
            <v>2.6251133507921797E-7</v>
          </cell>
          <cell r="K208">
            <v>2.7337251665879098E-7</v>
          </cell>
          <cell r="L208">
            <v>1.1611697452960899E-6</v>
          </cell>
          <cell r="M208">
            <v>1.72277473106991E-6</v>
          </cell>
          <cell r="N208">
            <v>7.8858825025253294E-6</v>
          </cell>
          <cell r="O208">
            <v>1.2599634715193801E-5</v>
          </cell>
          <cell r="P208">
            <v>2.10879148437405E-3</v>
          </cell>
        </row>
        <row r="209">
          <cell r="B209" t="str">
            <v>EHYD-RUN10</v>
          </cell>
          <cell r="C209" t="str">
            <v>VAR_cap</v>
          </cell>
          <cell r="D209" t="str">
            <v>-</v>
          </cell>
          <cell r="F209">
            <v>5.3229157004019197E-4</v>
          </cell>
          <cell r="G209">
            <v>9.4857955278607805E-4</v>
          </cell>
          <cell r="H209">
            <v>9.5684803083468002E-4</v>
          </cell>
          <cell r="I209">
            <v>9.5757955170628305E-4</v>
          </cell>
          <cell r="J209">
            <v>9.5784206304136204E-4</v>
          </cell>
          <cell r="K209">
            <v>9.5811543555802102E-4</v>
          </cell>
          <cell r="L209">
            <v>9.5927660530331703E-4</v>
          </cell>
          <cell r="M209">
            <v>9.6099938003438702E-4</v>
          </cell>
          <cell r="N209">
            <v>9.6888526253691197E-4</v>
          </cell>
          <cell r="O209">
            <v>9.8148489725210608E-4</v>
          </cell>
          <cell r="P209">
            <v>3.0902763816261598E-3</v>
          </cell>
        </row>
        <row r="210">
          <cell r="B210" t="str">
            <v>ITOT-CHPWOD</v>
          </cell>
          <cell r="C210" t="str">
            <v>VAR_fout</v>
          </cell>
          <cell r="D210" t="str">
            <v>ITOT_LTH_CHP</v>
          </cell>
          <cell r="E210">
            <v>0.66016030001951809</v>
          </cell>
          <cell r="F210">
            <v>1.7268222462249978</v>
          </cell>
          <cell r="G210">
            <v>3.4056736841631206</v>
          </cell>
          <cell r="H210">
            <v>3.3197889475418116</v>
          </cell>
          <cell r="I210">
            <v>2.9584140604351248</v>
          </cell>
          <cell r="J210">
            <v>1.7533455830254121</v>
          </cell>
          <cell r="K210">
            <v>2.3927936994197614</v>
          </cell>
          <cell r="L210">
            <v>1.2366060476349154</v>
          </cell>
          <cell r="M210">
            <v>4.4233458415503926E-2</v>
          </cell>
          <cell r="N210">
            <v>9.563171789075682E-3</v>
          </cell>
          <cell r="O210">
            <v>9.4376849358645508E-3</v>
          </cell>
          <cell r="P210">
            <v>1.0584694502234164E-2</v>
          </cell>
        </row>
        <row r="211">
          <cell r="B211" t="str">
            <v>ITOT-CHPWOD</v>
          </cell>
          <cell r="C211" t="str">
            <v>VAR_fout</v>
          </cell>
          <cell r="D211" t="str">
            <v>ITOT_KEV_WOD_ELC_CHP</v>
          </cell>
          <cell r="E211">
            <v>0.17261672951005116</v>
          </cell>
          <cell r="F211">
            <v>0.49584005008130755</v>
          </cell>
          <cell r="G211">
            <v>1.1467275991761714</v>
          </cell>
          <cell r="H211">
            <v>1.56935477520158</v>
          </cell>
          <cell r="I211">
            <v>1.3985230103875099</v>
          </cell>
          <cell r="J211">
            <v>0.82885427561201108</v>
          </cell>
          <cell r="K211">
            <v>1.1311388397257021</v>
          </cell>
          <cell r="L211">
            <v>0.58457740433650407</v>
          </cell>
          <cell r="M211">
            <v>2.0910362160056366E-2</v>
          </cell>
          <cell r="N211">
            <v>4.520772118472129E-3</v>
          </cell>
          <cell r="O211">
            <v>4.4614510605905031E-3</v>
          </cell>
          <cell r="P211">
            <v>5.0036737646924961E-3</v>
          </cell>
        </row>
        <row r="212">
          <cell r="B212" t="str">
            <v>ITOT-CHPWOD</v>
          </cell>
          <cell r="C212" t="str">
            <v>VAR_fin</v>
          </cell>
          <cell r="D212" t="str">
            <v>IWOD</v>
          </cell>
          <cell r="E212">
            <v>0.87376663269257793</v>
          </cell>
          <cell r="F212">
            <v>2.1960447969633088</v>
          </cell>
          <cell r="G212">
            <v>4.5410040778100349</v>
          </cell>
          <cell r="H212">
            <v>5.2736033002250373</v>
          </cell>
          <cell r="I212">
            <v>5.5970637321112937</v>
          </cell>
          <cell r="J212">
            <v>2.3504539984897543</v>
          </cell>
          <cell r="K212">
            <v>3.140239486345342</v>
          </cell>
          <cell r="L212">
            <v>1.5925851489337619</v>
          </cell>
          <cell r="M212">
            <v>5.8665325457239542E-2</v>
          </cell>
          <cell r="N212">
            <v>1.561479362204592E-2</v>
          </cell>
          <cell r="O212">
            <v>1.3886486896056916E-2</v>
          </cell>
          <cell r="P212">
            <v>2.0300302195032986E-2</v>
          </cell>
        </row>
        <row r="213">
          <cell r="B213" t="str">
            <v>ITOT-CHPWOD</v>
          </cell>
          <cell r="C213" t="str">
            <v>VAR_ncap</v>
          </cell>
          <cell r="D213" t="str">
            <v>-</v>
          </cell>
          <cell r="F213">
            <v>1.6653965649047E-2</v>
          </cell>
          <cell r="G213">
            <v>2.4068194136591701E-2</v>
          </cell>
          <cell r="H213">
            <v>1.5628478768769501E-2</v>
          </cell>
          <cell r="I213">
            <v>4.27786377802978E-2</v>
          </cell>
          <cell r="J213">
            <v>1.5965880645374599E-3</v>
          </cell>
          <cell r="K213">
            <v>2.9027967641678001E-2</v>
          </cell>
          <cell r="L213">
            <v>9.4831109963773002E-6</v>
          </cell>
          <cell r="M213">
            <v>5.4192815413596E-6</v>
          </cell>
          <cell r="N213">
            <v>3.2378167405814798E-4</v>
          </cell>
          <cell r="O213">
            <v>6.8817336955484196E-6</v>
          </cell>
          <cell r="P213">
            <v>4.5306477596080302E-5</v>
          </cell>
        </row>
        <row r="214">
          <cell r="B214" t="str">
            <v>ITOT-CHPWOD</v>
          </cell>
          <cell r="C214" t="str">
            <v>VAR_cap</v>
          </cell>
          <cell r="D214" t="str">
            <v>-</v>
          </cell>
          <cell r="E214">
            <v>7.9219080381519799E-3</v>
          </cell>
          <cell r="F214">
            <v>1.8332619878109142E-2</v>
          </cell>
          <cell r="G214">
            <v>4.2400201328968559E-2</v>
          </cell>
          <cell r="H214">
            <v>5.8026721873066463E-2</v>
          </cell>
          <cell r="I214">
            <v>9.1013458041805412E-2</v>
          </cell>
          <cell r="J214">
            <v>6.2010918690979563E-2</v>
          </cell>
          <cell r="K214">
            <v>7.3402407152825963E-2</v>
          </cell>
          <cell r="L214">
            <v>3.0630197204919808E-2</v>
          </cell>
          <cell r="M214">
            <v>1.5589806457716009E-3</v>
          </cell>
          <cell r="N214">
            <v>3.3728836483053778E-4</v>
          </cell>
          <cell r="O214">
            <v>3.3307158661395191E-4</v>
          </cell>
          <cell r="P214">
            <v>3.7167034884560003E-4</v>
          </cell>
        </row>
        <row r="215">
          <cell r="B215" t="str">
            <v>EHYD-RUN15</v>
          </cell>
          <cell r="C215" t="str">
            <v>VAR_fout</v>
          </cell>
          <cell r="D215" t="str">
            <v>ELC13</v>
          </cell>
          <cell r="F215">
            <v>2.8532604187394665E-3</v>
          </cell>
          <cell r="G215">
            <v>2.9015317373952722E-3</v>
          </cell>
          <cell r="H215">
            <v>2.798083914589105</v>
          </cell>
          <cell r="I215">
            <v>3.4507947149825258</v>
          </cell>
          <cell r="J215">
            <v>4.0163952313848243</v>
          </cell>
          <cell r="K215">
            <v>5.7749005067851655</v>
          </cell>
          <cell r="L215">
            <v>6.0653295302240426</v>
          </cell>
          <cell r="M215">
            <v>6.0653542976807717</v>
          </cell>
          <cell r="N215">
            <v>6.0654002769446347</v>
          </cell>
          <cell r="O215">
            <v>6.0654645692912528</v>
          </cell>
          <cell r="P215">
            <v>6.0656470009159653</v>
          </cell>
        </row>
        <row r="216">
          <cell r="B216" t="str">
            <v>EHYD-RUN15</v>
          </cell>
          <cell r="C216" t="str">
            <v>VAR_fin</v>
          </cell>
          <cell r="D216" t="str">
            <v>HYDR</v>
          </cell>
          <cell r="F216">
            <v>2.8532604187394665E-3</v>
          </cell>
          <cell r="G216">
            <v>2.9015317373952722E-3</v>
          </cell>
          <cell r="H216">
            <v>2.798083914589105</v>
          </cell>
          <cell r="I216">
            <v>3.4507947149825258</v>
          </cell>
          <cell r="J216">
            <v>4.0163952313848243</v>
          </cell>
          <cell r="K216">
            <v>5.7749005067851655</v>
          </cell>
          <cell r="L216">
            <v>6.0653295302240426</v>
          </cell>
          <cell r="M216">
            <v>6.0653542976807717</v>
          </cell>
          <cell r="N216">
            <v>6.0654002769446347</v>
          </cell>
          <cell r="O216">
            <v>6.0654645692912528</v>
          </cell>
          <cell r="P216">
            <v>6.0656470009159653</v>
          </cell>
        </row>
        <row r="217">
          <cell r="B217" t="str">
            <v>EHYD-RUN15</v>
          </cell>
          <cell r="C217" t="str">
            <v>VAR_ncap</v>
          </cell>
          <cell r="D217" t="str">
            <v>-</v>
          </cell>
          <cell r="F217">
            <v>2.4534361193758402E-4</v>
          </cell>
          <cell r="G217">
            <v>0.28528603305804501</v>
          </cell>
          <cell r="H217">
            <v>1.2710596442360801E-6</v>
          </cell>
          <cell r="I217">
            <v>1.71703278403022E-6</v>
          </cell>
          <cell r="J217">
            <v>0.12118266458203</v>
          </cell>
          <cell r="K217">
            <v>2.44798015518151E-2</v>
          </cell>
          <cell r="L217">
            <v>8.0645784881537299E-7</v>
          </cell>
          <cell r="M217">
            <v>4.7398729930871799E-6</v>
          </cell>
          <cell r="N217">
            <v>2.4799201748989E-6</v>
          </cell>
          <cell r="O217">
            <v>1.6674513932182601E-5</v>
          </cell>
        </row>
        <row r="218">
          <cell r="B218" t="str">
            <v>EHYD-RUN15</v>
          </cell>
          <cell r="C218" t="str">
            <v>VAR_cap</v>
          </cell>
          <cell r="D218" t="str">
            <v>-</v>
          </cell>
          <cell r="F218">
            <v>2.4534361193758402E-4</v>
          </cell>
          <cell r="G218">
            <v>2.4534361193758402E-4</v>
          </cell>
          <cell r="H218">
            <v>0.19893014818252899</v>
          </cell>
          <cell r="I218">
            <v>0.285532647729627</v>
          </cell>
          <cell r="J218">
            <v>0.28553400419078401</v>
          </cell>
          <cell r="K218">
            <v>0.41054934153705203</v>
          </cell>
          <cell r="L218">
            <v>0.43119683089625599</v>
          </cell>
          <cell r="M218">
            <v>0.43119866426866099</v>
          </cell>
          <cell r="N218">
            <v>0.43120237722709798</v>
          </cell>
          <cell r="O218">
            <v>0.43120702829369401</v>
          </cell>
          <cell r="P218">
            <v>0.43122153166120503</v>
          </cell>
        </row>
        <row r="219">
          <cell r="B219" t="str">
            <v>SCOM-SWHSTG-CHPWOD</v>
          </cell>
          <cell r="C219" t="str">
            <v>VAR_fout</v>
          </cell>
          <cell r="D219" t="str">
            <v>AUX_SCOM-CHPWOD_OUT</v>
          </cell>
          <cell r="E219">
            <v>4.8027404248908883E-5</v>
          </cell>
          <cell r="F219">
            <v>9.7398232391800727E-5</v>
          </cell>
          <cell r="G219">
            <v>9.9485337370596426E-5</v>
          </cell>
          <cell r="H219">
            <v>5.6777672268932284E-3</v>
          </cell>
          <cell r="I219">
            <v>7.591579593004741E-3</v>
          </cell>
          <cell r="J219">
            <v>1.2734069839374989E-2</v>
          </cell>
          <cell r="K219">
            <v>1.5929700990641334E-2</v>
          </cell>
          <cell r="L219">
            <v>0.20018605476668946</v>
          </cell>
          <cell r="M219">
            <v>8.7411165261421814E-2</v>
          </cell>
          <cell r="N219">
            <v>0.1100491409191935</v>
          </cell>
          <cell r="O219">
            <v>0.11550991516236214</v>
          </cell>
          <cell r="P219">
            <v>0.22569467531235501</v>
          </cell>
        </row>
        <row r="220">
          <cell r="B220" t="str">
            <v>SCOM-SWHSTG-CHPWOD</v>
          </cell>
          <cell r="C220" t="str">
            <v>VAR_fout</v>
          </cell>
          <cell r="D220" t="str">
            <v>SCOM_LTH_CHPWOD</v>
          </cell>
          <cell r="E220">
            <v>4.8027404248908937E-5</v>
          </cell>
          <cell r="F220">
            <v>9.7477842696693339E-5</v>
          </cell>
          <cell r="G220">
            <v>9.961239399559084E-5</v>
          </cell>
          <cell r="H220">
            <v>5.677767226893218E-3</v>
          </cell>
          <cell r="I220">
            <v>7.6000240641871638E-3</v>
          </cell>
          <cell r="J220">
            <v>1.2734069839374969E-2</v>
          </cell>
          <cell r="K220">
            <v>1.5945272545861883E-2</v>
          </cell>
          <cell r="L220">
            <v>0.20018605476668944</v>
          </cell>
          <cell r="M220">
            <v>8.7411165261421814E-2</v>
          </cell>
          <cell r="N220">
            <v>0.1100491409191935</v>
          </cell>
          <cell r="O220">
            <v>0.11550991516236214</v>
          </cell>
          <cell r="P220">
            <v>0.22569467531235496</v>
          </cell>
        </row>
        <row r="221">
          <cell r="B221" t="str">
            <v>SCOM-SWHSTG-CHPWOD</v>
          </cell>
          <cell r="C221" t="str">
            <v>VAR_fin</v>
          </cell>
          <cell r="D221" t="str">
            <v>AUX_SCOM-CHPWOD_IN</v>
          </cell>
          <cell r="E221">
            <v>4.8027404248908937E-5</v>
          </cell>
          <cell r="F221">
            <v>9.7477842696693339E-5</v>
          </cell>
          <cell r="G221">
            <v>9.961239399559084E-5</v>
          </cell>
          <cell r="H221">
            <v>6.5311103171287318E-3</v>
          </cell>
          <cell r="I221">
            <v>8.44941227367914E-3</v>
          </cell>
          <cell r="J221">
            <v>1.3697489305474406E-2</v>
          </cell>
          <cell r="K221">
            <v>1.6614599992872077E-2</v>
          </cell>
          <cell r="L221">
            <v>0.20221307721896636</v>
          </cell>
          <cell r="M221">
            <v>8.8299047415596993E-2</v>
          </cell>
          <cell r="N221">
            <v>0.11116568949396226</v>
          </cell>
          <cell r="O221">
            <v>0.11668162307301545</v>
          </cell>
          <cell r="P221">
            <v>0.22797936059857954</v>
          </cell>
        </row>
        <row r="222">
          <cell r="B222" t="str">
            <v>SCOM-SWHSTG-CHPWOD</v>
          </cell>
          <cell r="C222" t="str">
            <v>VAR_fin</v>
          </cell>
          <cell r="D222" t="str">
            <v>SCOM_LTH_CHPWOD</v>
          </cell>
          <cell r="E222">
            <v>4.8027404248908937E-5</v>
          </cell>
          <cell r="F222">
            <v>9.7477842696693339E-5</v>
          </cell>
          <cell r="G222">
            <v>9.961239399559084E-5</v>
          </cell>
          <cell r="H222">
            <v>6.5311103171287318E-3</v>
          </cell>
          <cell r="I222">
            <v>8.44941227367914E-3</v>
          </cell>
          <cell r="J222">
            <v>1.3697489305474406E-2</v>
          </cell>
          <cell r="K222">
            <v>1.6614599992872077E-2</v>
          </cell>
          <cell r="L222">
            <v>0.20221307721896636</v>
          </cell>
          <cell r="M222">
            <v>8.8299047415596993E-2</v>
          </cell>
          <cell r="N222">
            <v>0.11116568949396226</v>
          </cell>
          <cell r="O222">
            <v>0.11668162307301545</v>
          </cell>
          <cell r="P222">
            <v>0.22797936059857954</v>
          </cell>
        </row>
        <row r="223">
          <cell r="B223" t="str">
            <v>SCOM-SWHSTG-CHPWOD</v>
          </cell>
          <cell r="C223" t="str">
            <v>VAR_ncap</v>
          </cell>
          <cell r="D223" t="str">
            <v>-</v>
          </cell>
          <cell r="E223">
            <v>4.6681244794416002E-3</v>
          </cell>
          <cell r="F223">
            <v>1.26793173520327E-4</v>
          </cell>
          <cell r="G223">
            <v>2.7852767740766201E-4</v>
          </cell>
          <cell r="H223">
            <v>3.3519043929775699E-4</v>
          </cell>
          <cell r="I223">
            <v>5.6450394495716396E-3</v>
          </cell>
          <cell r="J223">
            <v>2.8542259838203899E-3</v>
          </cell>
          <cell r="K223">
            <v>3.82320227052031E-4</v>
          </cell>
          <cell r="L223">
            <v>1.01235227846104E-2</v>
          </cell>
          <cell r="M223">
            <v>2.1438004517851901E-4</v>
          </cell>
          <cell r="N223">
            <v>6.3022245545069199E-3</v>
          </cell>
          <cell r="O223">
            <v>4.5503158874515698E-3</v>
          </cell>
          <cell r="P223">
            <v>1.64950229618494E-2</v>
          </cell>
        </row>
        <row r="224">
          <cell r="B224" t="str">
            <v>SCOM-SWHSTG-CHPWOD</v>
          </cell>
          <cell r="C224" t="str">
            <v>VAR_cap</v>
          </cell>
          <cell r="D224" t="str">
            <v>-</v>
          </cell>
          <cell r="E224">
            <v>4.6681244794416002E-3</v>
          </cell>
          <cell r="F224">
            <v>4.7794631826916347E-3</v>
          </cell>
          <cell r="G224">
            <v>5.0202330917086301E-3</v>
          </cell>
          <cell r="H224">
            <v>5.3001244795297013E-3</v>
          </cell>
          <cell r="I224">
            <v>7.387297941143396E-3</v>
          </cell>
          <cell r="J224">
            <v>8.718728316972197E-3</v>
          </cell>
          <cell r="K224">
            <v>8.7886656297213334E-3</v>
          </cell>
          <cell r="L224">
            <v>1.3266164033079562E-2</v>
          </cell>
          <cell r="M224">
            <v>1.0919932579325395E-2</v>
          </cell>
          <cell r="N224">
            <v>1.649859132883939E-2</v>
          </cell>
          <cell r="O224">
            <v>1.2608234385402853E-2</v>
          </cell>
          <cell r="P224">
            <v>2.7222358183921186E-2</v>
          </cell>
        </row>
        <row r="225">
          <cell r="B225" t="str">
            <v>RHNM-ESOLPV</v>
          </cell>
          <cell r="C225" t="str">
            <v>VAR_fout</v>
          </cell>
          <cell r="D225" t="str">
            <v>RHNM_SOL_ELC</v>
          </cell>
          <cell r="E225"/>
          <cell r="F225">
            <v>2.3393569739277489E-5</v>
          </cell>
          <cell r="G225">
            <v>2.8820413100674047</v>
          </cell>
          <cell r="H225">
            <v>6.6676374032082872</v>
          </cell>
          <cell r="I225">
            <v>17.702275511465828</v>
          </cell>
          <cell r="J225">
            <v>18.607856546992483</v>
          </cell>
          <cell r="K225">
            <v>19.956804833025313</v>
          </cell>
          <cell r="L225">
            <v>20.974804791056091</v>
          </cell>
          <cell r="M225">
            <v>22.044731515945916</v>
          </cell>
          <cell r="N225">
            <v>23.169236115977792</v>
          </cell>
          <cell r="O225">
            <v>24.351104070554939</v>
          </cell>
          <cell r="P225">
            <v>25.593262644002024</v>
          </cell>
        </row>
        <row r="226">
          <cell r="B226" t="str">
            <v>RHNM-ESOLPV</v>
          </cell>
          <cell r="C226" t="str">
            <v>VAR_fin</v>
          </cell>
          <cell r="D226" t="str">
            <v>SOL</v>
          </cell>
          <cell r="E226"/>
          <cell r="F226">
            <v>2.3393569739277489E-5</v>
          </cell>
          <cell r="G226">
            <v>2.8820413100674047</v>
          </cell>
          <cell r="H226">
            <v>6.6676374032082872</v>
          </cell>
          <cell r="I226">
            <v>17.702275511465828</v>
          </cell>
          <cell r="J226">
            <v>18.607856546992483</v>
          </cell>
          <cell r="K226">
            <v>19.956804833025313</v>
          </cell>
          <cell r="L226">
            <v>20.974804791056091</v>
          </cell>
          <cell r="M226">
            <v>22.044731515945916</v>
          </cell>
          <cell r="N226">
            <v>23.169236115977792</v>
          </cell>
          <cell r="O226">
            <v>24.351104070554939</v>
          </cell>
          <cell r="P226">
            <v>25.593262644002024</v>
          </cell>
        </row>
        <row r="227">
          <cell r="B227" t="str">
            <v>RHNM-ESOLPV</v>
          </cell>
          <cell r="C227" t="str">
            <v>VAR_fin</v>
          </cell>
          <cell r="D227" t="str">
            <v>SOLPVC</v>
          </cell>
          <cell r="E227"/>
          <cell r="F227">
            <v>2.3393569739277499E-5</v>
          </cell>
          <cell r="G227">
            <v>2.88204131006741</v>
          </cell>
          <cell r="H227">
            <v>6.6676374032082899</v>
          </cell>
          <cell r="I227">
            <v>17.7022755114658</v>
          </cell>
          <cell r="J227">
            <v>18.607856546992501</v>
          </cell>
          <cell r="K227">
            <v>19.956804833025299</v>
          </cell>
          <cell r="L227">
            <v>20.974804791056101</v>
          </cell>
          <cell r="M227">
            <v>22.044731515945902</v>
          </cell>
          <cell r="N227">
            <v>23.1692361159778</v>
          </cell>
          <cell r="O227">
            <v>24.3511040705549</v>
          </cell>
          <cell r="P227">
            <v>25.593262644001999</v>
          </cell>
        </row>
        <row r="228">
          <cell r="B228" t="str">
            <v>RHNM-ESOLPV</v>
          </cell>
          <cell r="C228" t="str">
            <v>VAR_ncap</v>
          </cell>
          <cell r="D228" t="str">
            <v>-</v>
          </cell>
          <cell r="E228"/>
          <cell r="F228">
            <v>8.0186620377254696E-6</v>
          </cell>
          <cell r="G228">
            <v>0.86050842806767902</v>
          </cell>
          <cell r="H228">
            <v>0.78897181796294402</v>
          </cell>
          <cell r="I228">
            <v>2.7298327819274899</v>
          </cell>
          <cell r="J228">
            <v>0.22403265650232701</v>
          </cell>
          <cell r="K228">
            <v>1.2919263537347401</v>
          </cell>
          <cell r="L228">
            <v>0.94311244105593595</v>
          </cell>
          <cell r="M228">
            <v>2.1955333168363702</v>
          </cell>
          <cell r="N228">
            <v>1.3012072353119399</v>
          </cell>
          <cell r="O228">
            <v>1.5843058385492701</v>
          </cell>
          <cell r="P228">
            <v>1.25040707778398</v>
          </cell>
        </row>
        <row r="229">
          <cell r="B229" t="str">
            <v>RHNM-ESOLPV</v>
          </cell>
          <cell r="C229" t="str">
            <v>VAR_cap</v>
          </cell>
          <cell r="D229" t="str">
            <v>-</v>
          </cell>
          <cell r="E229"/>
          <cell r="F229">
            <v>8.0186620377254696E-6</v>
          </cell>
          <cell r="G229">
            <v>0.86051644672971705</v>
          </cell>
          <cell r="H229">
            <v>1.6494882646926601</v>
          </cell>
          <cell r="I229">
            <v>4.3793210466201504</v>
          </cell>
          <cell r="J229">
            <v>4.6033506139337899</v>
          </cell>
          <cell r="K229">
            <v>4.93706365029918</v>
          </cell>
          <cell r="L229">
            <v>5.18890423322049</v>
          </cell>
          <cell r="M229">
            <v>5.4535908568618199</v>
          </cell>
          <cell r="N229">
            <v>5.7317793469389899</v>
          </cell>
          <cell r="O229">
            <v>6.0241588317535202</v>
          </cell>
          <cell r="P229">
            <v>6.33145346848156</v>
          </cell>
        </row>
        <row r="230">
          <cell r="B230" t="str">
            <v>CHPNGA</v>
          </cell>
          <cell r="C230" t="str">
            <v>VAR_fout</v>
          </cell>
          <cell r="D230" t="str">
            <v>ELC35</v>
          </cell>
          <cell r="E230">
            <v>0.96589976294297986</v>
          </cell>
          <cell r="F230">
            <v>1.0012736016310863E-3</v>
          </cell>
          <cell r="G230">
            <v>7.2022328399021646E-3</v>
          </cell>
          <cell r="H230"/>
          <cell r="I230"/>
          <cell r="J230"/>
          <cell r="K230"/>
          <cell r="L230"/>
        </row>
        <row r="231">
          <cell r="B231" t="str">
            <v>CHPNGA</v>
          </cell>
          <cell r="C231" t="str">
            <v>VAR_fout</v>
          </cell>
          <cell r="D231" t="str">
            <v>LTH</v>
          </cell>
          <cell r="E231">
            <v>1.8035867228049813</v>
          </cell>
          <cell r="F231">
            <v>1.9240022608523314E-3</v>
          </cell>
          <cell r="G231">
            <v>1.4426045567095463E-2</v>
          </cell>
          <cell r="H231"/>
          <cell r="I231"/>
          <cell r="J231"/>
          <cell r="K231"/>
          <cell r="L231"/>
          <cell r="M231"/>
          <cell r="N231"/>
          <cell r="O231"/>
          <cell r="P231"/>
        </row>
        <row r="232">
          <cell r="B232" t="str">
            <v>CHPNGA</v>
          </cell>
          <cell r="C232" t="str">
            <v>VAR_fout</v>
          </cell>
          <cell r="D232" t="str">
            <v>CO2_E</v>
          </cell>
          <cell r="E232">
            <v>210.16967909146001</v>
          </cell>
          <cell r="F232">
            <v>0.28718218006975299</v>
          </cell>
          <cell r="G232">
            <v>1.8258317339463299</v>
          </cell>
          <cell r="H232"/>
          <cell r="I232"/>
          <cell r="J232">
            <v>1.77189039449892E-3</v>
          </cell>
          <cell r="K232"/>
          <cell r="L232"/>
          <cell r="M232">
            <v>3.8163442369453598E-2</v>
          </cell>
          <cell r="N232">
            <v>4.5702149698202701E-2</v>
          </cell>
          <cell r="O232">
            <v>4.1054324728542202E-2</v>
          </cell>
          <cell r="P232">
            <v>8.0620095861433899E-2</v>
          </cell>
        </row>
        <row r="233">
          <cell r="B233" t="str">
            <v>CHPNGA</v>
          </cell>
          <cell r="C233" t="str">
            <v>VAR_fin</v>
          </cell>
          <cell r="D233" t="str">
            <v>ENGA</v>
          </cell>
          <cell r="E233">
            <v>3.7264127498485737</v>
          </cell>
          <cell r="F233">
            <v>5.0918826253502341E-3</v>
          </cell>
          <cell r="G233">
            <v>3.2372903084154844E-2</v>
          </cell>
          <cell r="H233"/>
          <cell r="I233"/>
          <cell r="J233">
            <v>3.14164963563639E-5</v>
          </cell>
          <cell r="K233"/>
          <cell r="L233"/>
          <cell r="M233">
            <v>6.7665677960024209E-4</v>
          </cell>
          <cell r="N233">
            <v>8.103218031596226E-4</v>
          </cell>
          <cell r="O233">
            <v>7.2791355901670658E-4</v>
          </cell>
          <cell r="P233">
            <v>1.4294343237842881E-3</v>
          </cell>
        </row>
        <row r="234">
          <cell r="B234" t="str">
            <v>CHPNGA</v>
          </cell>
          <cell r="C234" t="str">
            <v>VAR_ncap</v>
          </cell>
          <cell r="D234" t="str">
            <v>-</v>
          </cell>
          <cell r="E234"/>
          <cell r="F234">
            <v>1.18949200345262E-6</v>
          </cell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</row>
        <row r="235">
          <cell r="B235" t="str">
            <v>CHPNGA</v>
          </cell>
          <cell r="C235" t="str">
            <v>VAR_cap</v>
          </cell>
          <cell r="D235" t="str">
            <v>-</v>
          </cell>
          <cell r="E235">
            <v>5.6050897011539494E-2</v>
          </cell>
          <cell r="F235">
            <v>3.3484851220544343E-4</v>
          </cell>
          <cell r="G235">
            <v>3.3451506862644531E-4</v>
          </cell>
          <cell r="H235">
            <v>-1.2930074974604189E-7</v>
          </cell>
          <cell r="I235">
            <v>-3.6441751927272087E-8</v>
          </cell>
          <cell r="J235"/>
          <cell r="K235"/>
          <cell r="L235"/>
          <cell r="M235"/>
          <cell r="N235"/>
          <cell r="O235"/>
          <cell r="P235"/>
        </row>
        <row r="236">
          <cell r="B236" t="str">
            <v>EHYD-PUM00</v>
          </cell>
          <cell r="C236" t="str">
            <v>VAR_fout</v>
          </cell>
          <cell r="D236" t="str">
            <v>ELC</v>
          </cell>
          <cell r="E236">
            <v>12.841930522099195</v>
          </cell>
          <cell r="F236">
            <v>16.032998008403471</v>
          </cell>
          <cell r="G236">
            <v>1.8525086309246241</v>
          </cell>
          <cell r="H236">
            <v>13.906276279047608</v>
          </cell>
          <cell r="I236">
            <v>13.178621419358947</v>
          </cell>
          <cell r="J236">
            <v>13.598808798878505</v>
          </cell>
          <cell r="K236">
            <v>13.745585615065975</v>
          </cell>
          <cell r="L236">
            <v>13.847358785279432</v>
          </cell>
          <cell r="M236">
            <v>17.018619277974015</v>
          </cell>
          <cell r="N236">
            <v>15.386510445674446</v>
          </cell>
          <cell r="O236">
            <v>15.189295507843672</v>
          </cell>
          <cell r="P236">
            <v>16.895210119578493</v>
          </cell>
        </row>
        <row r="237">
          <cell r="B237" t="str">
            <v>EHYD-PUM00</v>
          </cell>
          <cell r="C237" t="str">
            <v>VAR_fout</v>
          </cell>
          <cell r="D237" t="str">
            <v>AUX_PUMP_OUT</v>
          </cell>
          <cell r="E237">
            <v>12.841930522099195</v>
          </cell>
          <cell r="F237">
            <v>16.032998008403471</v>
          </cell>
          <cell r="G237">
            <v>1.8525086309246241</v>
          </cell>
          <cell r="H237">
            <v>13.906276279047612</v>
          </cell>
          <cell r="I237">
            <v>13.178621419358947</v>
          </cell>
          <cell r="J237">
            <v>13.598808798878505</v>
          </cell>
          <cell r="K237">
            <v>13.745585615065975</v>
          </cell>
          <cell r="L237">
            <v>13.847358785279432</v>
          </cell>
          <cell r="M237">
            <v>17.018619277974015</v>
          </cell>
          <cell r="N237">
            <v>15.386510445674446</v>
          </cell>
          <cell r="O237">
            <v>15.189295507843672</v>
          </cell>
          <cell r="P237">
            <v>16.895210119578493</v>
          </cell>
        </row>
        <row r="238">
          <cell r="B238" t="str">
            <v>EHYD-PUM00</v>
          </cell>
          <cell r="C238" t="str">
            <v>VAR_fin</v>
          </cell>
          <cell r="D238" t="str">
            <v>AUX_PUMP_IN</v>
          </cell>
          <cell r="E238">
            <v>16.052419740748281</v>
          </cell>
          <cell r="F238">
            <v>20.041254098623661</v>
          </cell>
          <cell r="G238">
            <v>2.3156390826864093</v>
          </cell>
          <cell r="H238">
            <v>17.382848642832592</v>
          </cell>
          <cell r="I238">
            <v>16.473280067617612</v>
          </cell>
          <cell r="J238">
            <v>16.998514351531426</v>
          </cell>
          <cell r="K238">
            <v>17.181985313659137</v>
          </cell>
          <cell r="L238">
            <v>17.309201884348109</v>
          </cell>
          <cell r="M238">
            <v>21.273277391526047</v>
          </cell>
          <cell r="N238">
            <v>19.23314135136274</v>
          </cell>
          <cell r="O238">
            <v>18.986622679005599</v>
          </cell>
          <cell r="P238">
            <v>21.119016808092741</v>
          </cell>
        </row>
        <row r="239">
          <cell r="B239" t="str">
            <v>EHYD-PUM00</v>
          </cell>
          <cell r="C239" t="str">
            <v>VAR_fin</v>
          </cell>
          <cell r="D239" t="str">
            <v>ELC</v>
          </cell>
          <cell r="E239">
            <v>16.052419740748281</v>
          </cell>
          <cell r="F239">
            <v>20.041254098623661</v>
          </cell>
          <cell r="G239">
            <v>2.3156390826864093</v>
          </cell>
          <cell r="H239">
            <v>17.382848642832592</v>
          </cell>
          <cell r="I239">
            <v>16.473280067617612</v>
          </cell>
          <cell r="J239">
            <v>16.998514351531426</v>
          </cell>
          <cell r="K239">
            <v>17.181985313659137</v>
          </cell>
          <cell r="L239">
            <v>17.309201884348109</v>
          </cell>
          <cell r="M239">
            <v>21.273277391526047</v>
          </cell>
          <cell r="N239">
            <v>19.23314135136274</v>
          </cell>
          <cell r="O239">
            <v>18.986622679005599</v>
          </cell>
          <cell r="P239">
            <v>21.119016808092741</v>
          </cell>
        </row>
        <row r="240">
          <cell r="B240" t="str">
            <v>EHYD-PUM00</v>
          </cell>
          <cell r="C240" t="str">
            <v>VAR_cap</v>
          </cell>
          <cell r="D240" t="str">
            <v>-</v>
          </cell>
          <cell r="E240">
            <v>3.3394499999999998</v>
          </cell>
          <cell r="F240">
            <v>3.97102894612105</v>
          </cell>
          <cell r="G240">
            <v>4.3594499999999998</v>
          </cell>
          <cell r="H240">
            <v>4.3594499999999998</v>
          </cell>
          <cell r="I240">
            <v>4.3594499999999998</v>
          </cell>
          <cell r="J240">
            <v>4.3594499999999998</v>
          </cell>
          <cell r="K240">
            <v>4.3594499999999998</v>
          </cell>
          <cell r="L240">
            <v>4.3594499999999998</v>
          </cell>
          <cell r="M240">
            <v>4.3594499999999998</v>
          </cell>
          <cell r="N240">
            <v>4.3594499999999998</v>
          </cell>
          <cell r="O240">
            <v>4.3594499999999998</v>
          </cell>
          <cell r="P240">
            <v>4.3594499999999998</v>
          </cell>
        </row>
        <row r="241">
          <cell r="B241" t="str">
            <v>RHNS-SHSTG-CHPNGA</v>
          </cell>
          <cell r="C241" t="str">
            <v>VAR_fout</v>
          </cell>
          <cell r="D241" t="str">
            <v>RHNS_LTH_CHPNGA</v>
          </cell>
          <cell r="E241">
            <v>7.2590099479222028E-5</v>
          </cell>
          <cell r="F241">
            <v>3.8958371006760068E-4</v>
          </cell>
          <cell r="G241">
            <v>4.5166615020459351E-3</v>
          </cell>
          <cell r="H241">
            <v>6.4734197575773075E-3</v>
          </cell>
          <cell r="I241">
            <v>6.0800828651346693E-3</v>
          </cell>
          <cell r="J241">
            <v>3.980303167589903E-3</v>
          </cell>
          <cell r="K241">
            <v>1.6818127879240658E-4</v>
          </cell>
          <cell r="L241">
            <v>1.8253814073532161E-4</v>
          </cell>
          <cell r="M241">
            <v>9.2012480749472884E-3</v>
          </cell>
          <cell r="N241">
            <v>1.658729266018151E-2</v>
          </cell>
          <cell r="O241">
            <v>1.4890544811342827E-2</v>
          </cell>
          <cell r="P241">
            <v>3.9556418273864608E-2</v>
          </cell>
        </row>
        <row r="242">
          <cell r="B242" t="str">
            <v>RHNS-SHSTG-CHPNGA</v>
          </cell>
          <cell r="C242" t="str">
            <v>VAR_fout</v>
          </cell>
          <cell r="D242" t="str">
            <v>AUX_RNS-CHPNGA_OUT</v>
          </cell>
          <cell r="E242">
            <v>7.2590099479222245E-5</v>
          </cell>
          <cell r="F242">
            <v>3.8932416062718346E-4</v>
          </cell>
          <cell r="G242">
            <v>4.511961542106248E-3</v>
          </cell>
          <cell r="H242">
            <v>6.4734197575773075E-3</v>
          </cell>
          <cell r="I242">
            <v>6.0744996852768905E-3</v>
          </cell>
          <cell r="J242">
            <v>3.980303167589916E-3</v>
          </cell>
          <cell r="K242">
            <v>1.6804398795257643E-4</v>
          </cell>
          <cell r="L242">
            <v>1.8253814073532172E-4</v>
          </cell>
          <cell r="M242">
            <v>9.2012480749472988E-3</v>
          </cell>
          <cell r="N242">
            <v>1.6587292660181524E-2</v>
          </cell>
          <cell r="O242">
            <v>1.4890544811342837E-2</v>
          </cell>
          <cell r="P242">
            <v>3.9556418273864628E-2</v>
          </cell>
        </row>
        <row r="243">
          <cell r="B243" t="str">
            <v>RHNS-SHSTG-CHPNGA</v>
          </cell>
          <cell r="C243" t="str">
            <v>VAR_fin</v>
          </cell>
          <cell r="D243" t="str">
            <v>RHNS_LTH_CHPNGA</v>
          </cell>
          <cell r="E243">
            <v>5.7258071504131317E-5</v>
          </cell>
          <cell r="F243">
            <v>5.1755123588012239E-4</v>
          </cell>
          <cell r="G243">
            <v>5.8328914160952856E-3</v>
          </cell>
          <cell r="H243">
            <v>8.0967157878779738E-3</v>
          </cell>
          <cell r="I243">
            <v>7.374738503262989E-3</v>
          </cell>
          <cell r="J243">
            <v>4.6876506998235661E-3</v>
          </cell>
          <cell r="K243">
            <v>1.3994930618535289E-4</v>
          </cell>
          <cell r="L243">
            <v>1.5670211165567729E-4</v>
          </cell>
          <cell r="M243">
            <v>1.0228550063216903E-2</v>
          </cell>
          <cell r="N243">
            <v>1.8435266268942044E-2</v>
          </cell>
          <cell r="O243">
            <v>1.6549990881400217E-2</v>
          </cell>
          <cell r="P243">
            <v>4.3956516951029367E-2</v>
          </cell>
        </row>
        <row r="244">
          <cell r="B244" t="str">
            <v>RHNS-SHSTG-CHPNGA</v>
          </cell>
          <cell r="C244" t="str">
            <v>VAR_fin</v>
          </cell>
          <cell r="D244" t="str">
            <v>AUX_RNS-CHPNGA_IN</v>
          </cell>
          <cell r="E244">
            <v>5.7258071504131317E-5</v>
          </cell>
          <cell r="F244">
            <v>5.1755123588012239E-4</v>
          </cell>
          <cell r="G244">
            <v>5.8328914160952856E-3</v>
          </cell>
          <cell r="H244">
            <v>8.0967157878779738E-3</v>
          </cell>
          <cell r="I244">
            <v>7.374738503262989E-3</v>
          </cell>
          <cell r="J244">
            <v>4.6876506998235661E-3</v>
          </cell>
          <cell r="K244">
            <v>1.3994930618535289E-4</v>
          </cell>
          <cell r="L244">
            <v>1.5670211165567729E-4</v>
          </cell>
          <cell r="M244">
            <v>1.0228550063216903E-2</v>
          </cell>
          <cell r="N244">
            <v>1.8435266268942044E-2</v>
          </cell>
          <cell r="O244">
            <v>1.6549990881400217E-2</v>
          </cell>
          <cell r="P244">
            <v>4.3956516951029367E-2</v>
          </cell>
        </row>
        <row r="245">
          <cell r="B245" t="str">
            <v>RHNS-SHSTG-CHPNGA</v>
          </cell>
          <cell r="C245" t="str">
            <v>VAR_ncap</v>
          </cell>
          <cell r="D245" t="str">
            <v>-</v>
          </cell>
          <cell r="E245">
            <v>7.0576575395069801E-3</v>
          </cell>
          <cell r="F245">
            <v>2.0405251850113499E-4</v>
          </cell>
          <cell r="G245">
            <v>1.8638223033686101E-4</v>
          </cell>
          <cell r="H245">
            <v>1.1485625970702899E-4</v>
          </cell>
          <cell r="I245">
            <v>5.8944307543684999E-3</v>
          </cell>
          <cell r="J245">
            <v>5.4442046078545601E-4</v>
          </cell>
          <cell r="K245">
            <v>1.3210465590150099E-4</v>
          </cell>
          <cell r="L245">
            <v>7.8586973312773194E-3</v>
          </cell>
          <cell r="M245">
            <v>7.7772284978368798E-4</v>
          </cell>
          <cell r="N245">
            <v>7.8848516233213598E-3</v>
          </cell>
          <cell r="O245">
            <v>3.00589285883605E-3</v>
          </cell>
          <cell r="P245">
            <v>1.63979971207939E-2</v>
          </cell>
        </row>
        <row r="246">
          <cell r="B246" t="str">
            <v>RHNS-SHSTG-CHPNGA</v>
          </cell>
          <cell r="C246" t="str">
            <v>VAR_cap</v>
          </cell>
          <cell r="D246" t="str">
            <v>-</v>
          </cell>
          <cell r="E246">
            <v>7.0576575395069801E-3</v>
          </cell>
          <cell r="F246">
            <v>7.2478012708995935E-3</v>
          </cell>
          <cell r="G246">
            <v>7.3941007801260695E-3</v>
          </cell>
          <cell r="H246">
            <v>7.4111831801761639E-3</v>
          </cell>
          <cell r="I246">
            <v>7.9610369614816143E-3</v>
          </cell>
          <cell r="J246">
            <v>6.4959873181987485E-3</v>
          </cell>
          <cell r="K246">
            <v>6.4264010207698606E-3</v>
          </cell>
          <cell r="L246">
            <v>8.418677318743583E-3</v>
          </cell>
          <cell r="M246">
            <v>8.7193699005440259E-3</v>
          </cell>
          <cell r="N246">
            <v>1.6379797907796034E-2</v>
          </cell>
          <cell r="O246">
            <v>1.2608048506896995E-2</v>
          </cell>
          <cell r="P246">
            <v>2.7163405384452378E-2</v>
          </cell>
        </row>
        <row r="247">
          <cell r="B247" t="str">
            <v>ITOT-CHPGFC</v>
          </cell>
          <cell r="C247" t="str">
            <v>VAR_fout</v>
          </cell>
          <cell r="D247" t="str">
            <v>ITOT_NKEV_GAS_ELC_CHP</v>
          </cell>
          <cell r="E247"/>
          <cell r="F247"/>
          <cell r="G247"/>
          <cell r="H247"/>
          <cell r="I247">
            <v>4.6130154846747073E-3</v>
          </cell>
          <cell r="J247">
            <v>1.1658876459699709E-2</v>
          </cell>
          <cell r="K247">
            <v>1.8638544336967402E-2</v>
          </cell>
          <cell r="L247">
            <v>6.0181042424110476E-3</v>
          </cell>
          <cell r="M247">
            <v>4.6461303086191398E-3</v>
          </cell>
          <cell r="N247">
            <v>6.1785869646903448E-3</v>
          </cell>
          <cell r="O247">
            <v>3.7862993541772742E-3</v>
          </cell>
          <cell r="P247">
            <v>3.9422641585136796E-3</v>
          </cell>
        </row>
        <row r="248">
          <cell r="B248" t="str">
            <v>ITOT-CHPGFC</v>
          </cell>
          <cell r="C248" t="str">
            <v>VAR_fout</v>
          </cell>
          <cell r="D248" t="str">
            <v>ITOT_LTH_CHP</v>
          </cell>
          <cell r="E248"/>
          <cell r="F248"/>
          <cell r="G248"/>
          <cell r="H248"/>
          <cell r="I248">
            <v>2.1901243241460185E-3</v>
          </cell>
          <cell r="J248">
            <v>5.2411462983971225E-3</v>
          </cell>
          <cell r="K248">
            <v>7.9498056483121807E-3</v>
          </cell>
          <cell r="L248">
            <v>2.4283578522009495E-3</v>
          </cell>
          <cell r="M248">
            <v>1.8747543350568483E-3</v>
          </cell>
          <cell r="N248">
            <v>2.4931140383838246E-3</v>
          </cell>
          <cell r="O248">
            <v>1.5278050025627594E-3</v>
          </cell>
          <cell r="P248">
            <v>1.5907381692248207E-3</v>
          </cell>
        </row>
        <row r="249">
          <cell r="B249" t="str">
            <v>ITOT-CHPGFC</v>
          </cell>
          <cell r="C249" t="str">
            <v>VAR_fout</v>
          </cell>
          <cell r="D249" t="str">
            <v>CO2_I</v>
          </cell>
          <cell r="E249"/>
          <cell r="F249"/>
          <cell r="G249"/>
          <cell r="H249"/>
          <cell r="I249">
            <v>0.48858980908103899</v>
          </cell>
          <cell r="J249">
            <v>1.2065332703248901</v>
          </cell>
          <cell r="K249">
            <v>1.8855854719371501</v>
          </cell>
          <cell r="L249">
            <v>0.59547557767014503</v>
          </cell>
          <cell r="M249">
            <v>0.459722367379157</v>
          </cell>
          <cell r="N249">
            <v>0.61135492071672803</v>
          </cell>
          <cell r="O249">
            <v>0.37464435715017202</v>
          </cell>
          <cell r="P249">
            <v>0.39007666410556402</v>
          </cell>
        </row>
        <row r="250">
          <cell r="B250" t="str">
            <v>ITOT-CHPGFC</v>
          </cell>
          <cell r="C250" t="str">
            <v>VAR_fin</v>
          </cell>
          <cell r="D250" t="str">
            <v>INGA</v>
          </cell>
          <cell r="E250"/>
          <cell r="F250"/>
          <cell r="G250"/>
          <cell r="H250"/>
          <cell r="I250">
            <v>8.6629398773233873E-3</v>
          </cell>
          <cell r="J250">
            <v>2.139243387100867E-2</v>
          </cell>
          <cell r="K250">
            <v>3.3432366523708304E-2</v>
          </cell>
          <cell r="L250">
            <v>1.0558077618265002E-2</v>
          </cell>
          <cell r="M250">
            <v>8.1511058045949814E-3</v>
          </cell>
          <cell r="N250">
            <v>1.0839626253842709E-2</v>
          </cell>
          <cell r="O250">
            <v>6.6426304459250487E-3</v>
          </cell>
          <cell r="P250">
            <v>6.9162529096731176E-3</v>
          </cell>
        </row>
        <row r="251">
          <cell r="B251" t="str">
            <v>ITOT-CHPGFC</v>
          </cell>
          <cell r="C251" t="str">
            <v>VAR_ncap</v>
          </cell>
          <cell r="D251" t="str">
            <v>-</v>
          </cell>
          <cell r="E251"/>
          <cell r="F251"/>
          <cell r="G251"/>
          <cell r="H251"/>
          <cell r="I251">
            <v>5.93195863963511E-4</v>
          </cell>
          <cell r="J251">
            <v>3.2983911590529801E-4</v>
          </cell>
          <cell r="K251">
            <v>1.7367627068642699E-4</v>
          </cell>
          <cell r="L251">
            <v>5.5449805334011905E-4</v>
          </cell>
          <cell r="M251">
            <v>9.4131779086149093E-6</v>
          </cell>
          <cell r="N251">
            <v>6.3704462909542096E-4</v>
          </cell>
          <cell r="O251">
            <v>9.2261994443317694E-5</v>
          </cell>
          <cell r="P251">
            <v>2.05308900680319E-4</v>
          </cell>
        </row>
        <row r="252">
          <cell r="B252" t="str">
            <v>ITOT-CHPGFC</v>
          </cell>
          <cell r="C252" t="str">
            <v>VAR_cap</v>
          </cell>
          <cell r="D252" t="str">
            <v>-</v>
          </cell>
          <cell r="E252"/>
          <cell r="F252"/>
          <cell r="G252"/>
          <cell r="H252"/>
          <cell r="I252">
            <v>5.93195863963511E-4</v>
          </cell>
          <cell r="J252">
            <v>9.228042689928002E-4</v>
          </cell>
          <cell r="K252">
            <v>1.095218361626597E-3</v>
          </cell>
          <cell r="L252">
            <v>1.0561585113502182E-3</v>
          </cell>
          <cell r="M252">
            <v>7.6315856507988664E-4</v>
          </cell>
          <cell r="N252">
            <v>1.1994021060883118E-3</v>
          </cell>
          <cell r="O252">
            <v>8.3194391169317834E-4</v>
          </cell>
          <cell r="P252">
            <v>9.3278022410554805E-4</v>
          </cell>
        </row>
        <row r="253">
          <cell r="B253" t="str">
            <v>ITOT-SWSTG-CHP</v>
          </cell>
          <cell r="C253" t="str">
            <v>VAR_fout</v>
          </cell>
          <cell r="D253" t="str">
            <v>ITOT_LTH_CHP</v>
          </cell>
          <cell r="E253">
            <v>2.0510880753228152E-3</v>
          </cell>
          <cell r="F253">
            <v>9.0621223928530033E-4</v>
          </cell>
          <cell r="G253">
            <v>0.23417545120308791</v>
          </cell>
          <cell r="H253">
            <v>1.0614631150222041E-2</v>
          </cell>
          <cell r="I253">
            <v>1.8013048348813353E-2</v>
          </cell>
          <cell r="J253">
            <v>4.4757225022176689E-2</v>
          </cell>
          <cell r="K253">
            <v>3.507447504186198E-2</v>
          </cell>
          <cell r="L253">
            <v>0.3532600015265015</v>
          </cell>
          <cell r="M253">
            <v>0.25517979618049169</v>
          </cell>
          <cell r="N253">
            <v>0.30737131269678908</v>
          </cell>
          <cell r="O253">
            <v>0.2625571420565595</v>
          </cell>
          <cell r="P253">
            <v>0.79110303630057266</v>
          </cell>
        </row>
        <row r="254">
          <cell r="B254" t="str">
            <v>ITOT-SWSTG-CHP</v>
          </cell>
          <cell r="C254" t="str">
            <v>VAR_fout</v>
          </cell>
          <cell r="D254" t="str">
            <v>AUX_ITOT-CHP_OUT</v>
          </cell>
          <cell r="E254">
            <v>2.0510880753228117E-3</v>
          </cell>
          <cell r="F254">
            <v>9.0547213434790156E-4</v>
          </cell>
          <cell r="G254">
            <v>0.23387675802553298</v>
          </cell>
          <cell r="H254">
            <v>1.061463115022206E-2</v>
          </cell>
          <cell r="I254">
            <v>1.7993033850648026E-2</v>
          </cell>
          <cell r="J254">
            <v>4.475722502217671E-2</v>
          </cell>
          <cell r="K254">
            <v>3.5040222624828969E-2</v>
          </cell>
          <cell r="L254">
            <v>0.35326000152650167</v>
          </cell>
          <cell r="M254">
            <v>0.25517979618049169</v>
          </cell>
          <cell r="N254">
            <v>0.30737131269678913</v>
          </cell>
          <cell r="O254">
            <v>0.26255714205655956</v>
          </cell>
          <cell r="P254">
            <v>0.79110303630057266</v>
          </cell>
        </row>
        <row r="255">
          <cell r="B255" t="str">
            <v>ITOT-SWSTG-CHP</v>
          </cell>
          <cell r="C255" t="str">
            <v>VAR_fin</v>
          </cell>
          <cell r="D255" t="str">
            <v>ITOT_LTH_CHP</v>
          </cell>
          <cell r="E255">
            <v>2.5371485917165329E-3</v>
          </cell>
          <cell r="F255">
            <v>1.1073890708579435E-3</v>
          </cell>
          <cell r="G255">
            <v>0.27878524014225092</v>
          </cell>
          <cell r="H255">
            <v>1.2205666551060142E-2</v>
          </cell>
          <cell r="I255">
            <v>2.001943925641058E-2</v>
          </cell>
          <cell r="J255">
            <v>4.8130989501996492E-2</v>
          </cell>
          <cell r="K255">
            <v>3.6540852592758556E-2</v>
          </cell>
          <cell r="L255">
            <v>0.35683322546124591</v>
          </cell>
          <cell r="M255">
            <v>0.25776231097022345</v>
          </cell>
          <cell r="N255">
            <v>0.31048101452207416</v>
          </cell>
          <cell r="O255">
            <v>0.26521417549150922</v>
          </cell>
          <cell r="P255">
            <v>0.79909891715239834</v>
          </cell>
        </row>
        <row r="256">
          <cell r="B256" t="str">
            <v>ITOT-SWSTG-CHP</v>
          </cell>
          <cell r="C256" t="str">
            <v>VAR_fin</v>
          </cell>
          <cell r="D256" t="str">
            <v>AUX_ITOT-CHP_IN</v>
          </cell>
          <cell r="E256">
            <v>2.5371485917165329E-3</v>
          </cell>
          <cell r="F256">
            <v>1.1073890708579435E-3</v>
          </cell>
          <cell r="G256">
            <v>0.27878524014225092</v>
          </cell>
          <cell r="H256">
            <v>1.2205666551060142E-2</v>
          </cell>
          <cell r="I256">
            <v>2.001943925641058E-2</v>
          </cell>
          <cell r="J256">
            <v>4.8130989501996492E-2</v>
          </cell>
          <cell r="K256">
            <v>3.6540852592758556E-2</v>
          </cell>
          <cell r="L256">
            <v>0.35683322546124591</v>
          </cell>
          <cell r="M256">
            <v>0.25776231097022345</v>
          </cell>
          <cell r="N256">
            <v>0.31048101452207416</v>
          </cell>
          <cell r="O256">
            <v>0.26521417549150922</v>
          </cell>
          <cell r="P256">
            <v>0.79909891715239834</v>
          </cell>
        </row>
        <row r="257">
          <cell r="B257" t="str">
            <v>ITOT-SWSTG-CHP</v>
          </cell>
          <cell r="C257" t="str">
            <v>VAR_ncap</v>
          </cell>
          <cell r="D257" t="str">
            <v>-</v>
          </cell>
          <cell r="E257">
            <v>1.07730074400225E-2</v>
          </cell>
          <cell r="F257">
            <v>1.70382057061861E-4</v>
          </cell>
          <cell r="G257">
            <v>3.8757618185119198E-3</v>
          </cell>
          <cell r="H257">
            <v>6.2040304177697999E-5</v>
          </cell>
          <cell r="I257">
            <v>1.2078642552697401E-2</v>
          </cell>
          <cell r="J257">
            <v>1.09635458824923E-2</v>
          </cell>
          <cell r="K257">
            <v>3.1332734124486002E-4</v>
          </cell>
          <cell r="L257">
            <v>3.2405053775703699E-2</v>
          </cell>
          <cell r="M257">
            <v>5.4317940798431202E-3</v>
          </cell>
          <cell r="N257">
            <v>7.0453809121071896E-3</v>
          </cell>
          <cell r="O257">
            <v>1.53728440568053E-2</v>
          </cell>
          <cell r="P257">
            <v>3.2240445199224602E-2</v>
          </cell>
        </row>
        <row r="258">
          <cell r="B258" t="str">
            <v>ITOT-SWSTG-CHP</v>
          </cell>
          <cell r="C258" t="str">
            <v>VAR_cap</v>
          </cell>
          <cell r="D258" t="str">
            <v>-</v>
          </cell>
          <cell r="E258">
            <v>1.0782398534621049E-2</v>
          </cell>
          <cell r="F258">
            <v>1.0936577170632148E-2</v>
          </cell>
          <cell r="G258">
            <v>1.4777993871856316E-2</v>
          </cell>
          <cell r="H258">
            <v>1.3882596982660547E-2</v>
          </cell>
          <cell r="I258">
            <v>1.8504361234128998E-2</v>
          </cell>
          <cell r="J258">
            <v>2.381863509323455E-2</v>
          </cell>
          <cell r="K258">
            <v>2.3254209063250937E-2</v>
          </cell>
          <cell r="L258">
            <v>4.3569659443863124E-2</v>
          </cell>
          <cell r="M258">
            <v>3.9633366951959119E-2</v>
          </cell>
          <cell r="N258">
            <v>4.4739743658207459E-2</v>
          </cell>
          <cell r="O258">
            <v>3.1669138016961883E-2</v>
          </cell>
          <cell r="P258">
            <v>5.4533545255798468E-2</v>
          </cell>
        </row>
        <row r="259">
          <cell r="B259" t="str">
            <v>D-ELFO</v>
          </cell>
          <cell r="C259" t="str">
            <v>VAR_fout</v>
          </cell>
          <cell r="D259" t="str">
            <v>CO2</v>
          </cell>
          <cell r="E259">
            <v>30.008885569556099</v>
          </cell>
          <cell r="F259">
            <v>18.333644683438699</v>
          </cell>
          <cell r="G259">
            <v>9.6890266882820892</v>
          </cell>
          <cell r="H259">
            <v>6.2747098585969097</v>
          </cell>
          <cell r="I259">
            <v>1.5306762092819099</v>
          </cell>
          <cell r="J259">
            <v>39.001181057972097</v>
          </cell>
          <cell r="K259">
            <v>11.517927217428699</v>
          </cell>
          <cell r="L259">
            <v>4.4054122670833503E-3</v>
          </cell>
          <cell r="M259">
            <v>0.48299105285845101</v>
          </cell>
          <cell r="N259">
            <v>0.12761086105285599</v>
          </cell>
          <cell r="O259">
            <v>0.131056236789685</v>
          </cell>
          <cell r="P259">
            <v>0.15515523046431401</v>
          </cell>
        </row>
        <row r="260">
          <cell r="B260" t="str">
            <v>D-ELFO</v>
          </cell>
          <cell r="C260" t="str">
            <v>VAR_fout</v>
          </cell>
          <cell r="D260" t="str">
            <v>ELFO</v>
          </cell>
          <cell r="E260">
            <v>0.40037587799629504</v>
          </cell>
          <cell r="F260">
            <v>0.24460585415576502</v>
          </cell>
          <cell r="G260">
            <v>0.12927013095034645</v>
          </cell>
          <cell r="H260">
            <v>8.3716619965268024E-2</v>
          </cell>
          <cell r="I260">
            <v>2.0422145627460898E-2</v>
          </cell>
          <cell r="J260">
            <v>0.52035028334472955</v>
          </cell>
          <cell r="K260">
            <v>0.15367115888681218</v>
          </cell>
          <cell r="L260">
            <v>5.8776618021381529E-5</v>
          </cell>
          <cell r="M260">
            <v>6.444023601087626E-3</v>
          </cell>
          <cell r="N260">
            <v>1.702572740246428E-3</v>
          </cell>
          <cell r="O260">
            <v>1.748540636403804E-3</v>
          </cell>
          <cell r="P260">
            <v>2.0700672632071315E-3</v>
          </cell>
        </row>
        <row r="261">
          <cell r="B261" t="str">
            <v>D-ELFO</v>
          </cell>
          <cell r="C261" t="str">
            <v>VAR_fin</v>
          </cell>
          <cell r="D261" t="str">
            <v>LFO</v>
          </cell>
          <cell r="E261">
            <v>0.40717619497362456</v>
          </cell>
          <cell r="F261">
            <v>0.24876044346592557</v>
          </cell>
          <cell r="G261">
            <v>0.13146576239188726</v>
          </cell>
          <cell r="H261">
            <v>8.5138532681097806E-2</v>
          </cell>
          <cell r="I261">
            <v>2.0769012337610689E-2</v>
          </cell>
          <cell r="J261">
            <v>0.52918834542703064</v>
          </cell>
          <cell r="K261">
            <v>0.15628123768559909</v>
          </cell>
          <cell r="L261">
            <v>5.9774928997060438E-5</v>
          </cell>
          <cell r="M261">
            <v>6.5534742585949901E-3</v>
          </cell>
          <cell r="N261">
            <v>1.7314906520061928E-3</v>
          </cell>
          <cell r="O261">
            <v>1.7782393051517661E-3</v>
          </cell>
          <cell r="P261">
            <v>2.1052270076569002E-3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E262">
            <v>66.745699666179078</v>
          </cell>
          <cell r="F262">
            <v>49.742988508568331</v>
          </cell>
          <cell r="G262">
            <v>68.590474812297217</v>
          </cell>
          <cell r="H262">
            <v>66.60206993573513</v>
          </cell>
          <cell r="I262">
            <v>68.806297548900631</v>
          </cell>
          <cell r="J262">
            <v>71.124173746149708</v>
          </cell>
          <cell r="K262">
            <v>70.116767189885536</v>
          </cell>
          <cell r="L262">
            <v>71.404591575080971</v>
          </cell>
          <cell r="M262">
            <v>71.408001592541979</v>
          </cell>
          <cell r="N262">
            <v>71.406648033291134</v>
          </cell>
          <cell r="O262">
            <v>71.403709435944904</v>
          </cell>
          <cell r="P262">
            <v>71.407960471173993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E263">
            <v>66.745699666179078</v>
          </cell>
          <cell r="F263">
            <v>49.742988508568331</v>
          </cell>
          <cell r="G263">
            <v>68.590474812297217</v>
          </cell>
          <cell r="H263">
            <v>66.60206993573513</v>
          </cell>
          <cell r="I263">
            <v>68.806297548900631</v>
          </cell>
          <cell r="J263">
            <v>71.124173746149708</v>
          </cell>
          <cell r="K263">
            <v>70.116767189885536</v>
          </cell>
          <cell r="L263">
            <v>71.404591575080971</v>
          </cell>
          <cell r="M263">
            <v>71.408001592541979</v>
          </cell>
          <cell r="N263">
            <v>71.406648033291134</v>
          </cell>
          <cell r="O263">
            <v>71.403709435944904</v>
          </cell>
          <cell r="P263">
            <v>71.407960471173993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E264">
            <v>7.3394300010600002</v>
          </cell>
          <cell r="F264">
            <v>7.3394300010600002</v>
          </cell>
          <cell r="G264">
            <v>7.3394300010600002</v>
          </cell>
          <cell r="H264">
            <v>7.3394300010600002</v>
          </cell>
          <cell r="I264">
            <v>7.3394300010600002</v>
          </cell>
          <cell r="J264">
            <v>7.3394300010600002</v>
          </cell>
          <cell r="K264">
            <v>7.3394300010600002</v>
          </cell>
          <cell r="L264">
            <v>7.3394300010600002</v>
          </cell>
          <cell r="M264">
            <v>7.3394300010600002</v>
          </cell>
          <cell r="N264">
            <v>7.3394300010600002</v>
          </cell>
          <cell r="O264">
            <v>7.3394300010600002</v>
          </cell>
          <cell r="P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E265">
            <v>7.2590091192196069E-5</v>
          </cell>
          <cell r="F265">
            <v>9.1640265417773707E-5</v>
          </cell>
          <cell r="G265">
            <v>9.9654290125079117E-5</v>
          </cell>
          <cell r="H265">
            <v>2.7299659830699839E-3</v>
          </cell>
          <cell r="I265">
            <v>3.3600024535782825E-3</v>
          </cell>
          <cell r="J265">
            <v>5.3888094514272233E-3</v>
          </cell>
          <cell r="K265">
            <v>4.3674175887681065E-3</v>
          </cell>
          <cell r="L265">
            <v>8.6806995540406381E-3</v>
          </cell>
          <cell r="M265">
            <v>9.4901140789907367E-3</v>
          </cell>
          <cell r="N265">
            <v>1.3659220774463594E-2</v>
          </cell>
          <cell r="O265">
            <v>8.7169983329663751E-3</v>
          </cell>
          <cell r="P265">
            <v>2.2349318083805862E-2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E266">
            <v>7.259009119219592E-5</v>
          </cell>
          <cell r="F266">
            <v>9.1701358928052178E-5</v>
          </cell>
          <cell r="G266">
            <v>9.9758096677292625E-5</v>
          </cell>
          <cell r="H266">
            <v>2.7299659830699839E-3</v>
          </cell>
          <cell r="I266">
            <v>3.363090691127522E-3</v>
          </cell>
          <cell r="J266">
            <v>5.388809451427206E-3</v>
          </cell>
          <cell r="K266">
            <v>4.3709857403929075E-3</v>
          </cell>
          <cell r="L266">
            <v>8.6806995540406294E-3</v>
          </cell>
          <cell r="M266">
            <v>9.4901140789907246E-3</v>
          </cell>
          <cell r="N266">
            <v>1.365922077446358E-2</v>
          </cell>
          <cell r="O266">
            <v>8.7169983329663681E-3</v>
          </cell>
          <cell r="P266">
            <v>2.2349318083805844E-2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E267">
            <v>5.7258060490646671E-5</v>
          </cell>
          <cell r="F267">
            <v>6.2926935660644924E-5</v>
          </cell>
          <cell r="G267">
            <v>7.3252393846856599E-5</v>
          </cell>
          <cell r="H267">
            <v>3.4173985697212245E-3</v>
          </cell>
          <cell r="I267">
            <v>4.0814146559935531E-3</v>
          </cell>
          <cell r="J267">
            <v>6.3447169160757407E-3</v>
          </cell>
          <cell r="K267">
            <v>5.0003533656311754E-3</v>
          </cell>
          <cell r="L267">
            <v>9.6501628177033151E-3</v>
          </cell>
          <cell r="M267">
            <v>1.0549512289801477E-2</v>
          </cell>
          <cell r="N267">
            <v>1.5181853062355928E-2</v>
          </cell>
          <cell r="O267">
            <v>9.6904947938658368E-3</v>
          </cell>
          <cell r="P267">
            <v>2.4837516739307633E-2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E268">
            <v>5.7258060490646671E-5</v>
          </cell>
          <cell r="F268">
            <v>6.2926935660644924E-5</v>
          </cell>
          <cell r="G268">
            <v>7.3252393846856599E-5</v>
          </cell>
          <cell r="H268">
            <v>3.4173985697212245E-3</v>
          </cell>
          <cell r="I268">
            <v>4.0814146559935531E-3</v>
          </cell>
          <cell r="J268">
            <v>6.3447169160757407E-3</v>
          </cell>
          <cell r="K268">
            <v>5.0003533656311754E-3</v>
          </cell>
          <cell r="L268">
            <v>9.6501628177033151E-3</v>
          </cell>
          <cell r="M268">
            <v>1.0549512289801477E-2</v>
          </cell>
          <cell r="N268">
            <v>1.5181853062355928E-2</v>
          </cell>
          <cell r="O268">
            <v>9.6904947938658368E-3</v>
          </cell>
          <cell r="P268">
            <v>2.4837516739307633E-2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E269">
            <v>5.17836006351756E-3</v>
          </cell>
          <cell r="F269">
            <v>1.2529292536409299E-4</v>
          </cell>
          <cell r="G269">
            <v>2.20673393316732E-4</v>
          </cell>
          <cell r="H269">
            <v>1.9111303786141799E-4</v>
          </cell>
          <cell r="I269">
            <v>5.9606298810164198E-3</v>
          </cell>
          <cell r="J269">
            <v>2.4346344103966101E-3</v>
          </cell>
          <cell r="K269">
            <v>3.88782040191056E-4</v>
          </cell>
          <cell r="L269">
            <v>9.5069047221953296E-3</v>
          </cell>
          <cell r="M269">
            <v>2.4848604372676301E-4</v>
          </cell>
          <cell r="N269">
            <v>6.8381061235985698E-3</v>
          </cell>
          <cell r="O269">
            <v>4.0803226461644101E-3</v>
          </cell>
          <cell r="P269">
            <v>1.6369729191302501E-2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E270">
            <v>5.17836006351756E-3</v>
          </cell>
          <cell r="F270">
            <v>5.2881895434871663E-3</v>
          </cell>
          <cell r="G270">
            <v>5.4696279196462484E-3</v>
          </cell>
          <cell r="H270">
            <v>5.5985120367707071E-3</v>
          </cell>
          <cell r="I270">
            <v>7.6288128563954307E-3</v>
          </cell>
          <cell r="J270">
            <v>8.4987839063482163E-3</v>
          </cell>
          <cell r="K270">
            <v>8.6917702727065775E-3</v>
          </cell>
          <cell r="L270">
            <v>1.2231534106625924E-2</v>
          </cell>
          <cell r="M270">
            <v>1.0292668733514847E-2</v>
          </cell>
          <cell r="N270">
            <v>1.6452109660657847E-2</v>
          </cell>
          <cell r="O270">
            <v>1.2583878490966973E-2</v>
          </cell>
          <cell r="P270">
            <v>2.7162929913635579E-2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E271"/>
          <cell r="F271"/>
          <cell r="G271">
            <v>21.342071051672139</v>
          </cell>
          <cell r="H271">
            <v>23.75376672431096</v>
          </cell>
          <cell r="I271">
            <v>24.155808970775677</v>
          </cell>
          <cell r="J271"/>
          <cell r="K271"/>
          <cell r="L271"/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E272"/>
          <cell r="F272"/>
          <cell r="G272">
            <v>64.364901520835417</v>
          </cell>
          <cell r="H272">
            <v>71.638260984956347</v>
          </cell>
          <cell r="I272">
            <v>72.850767940737029</v>
          </cell>
          <cell r="J272"/>
          <cell r="K272"/>
          <cell r="L272"/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E273"/>
          <cell r="F273"/>
          <cell r="G273">
            <v>0.82107353672310601</v>
          </cell>
          <cell r="H273"/>
          <cell r="I273"/>
          <cell r="J273"/>
          <cell r="K273"/>
          <cell r="L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E274"/>
          <cell r="F274"/>
          <cell r="G274">
            <v>0.82107353672310601</v>
          </cell>
          <cell r="H274">
            <v>0.82107320720117871</v>
          </cell>
          <cell r="I274">
            <v>0.82107300284341445</v>
          </cell>
          <cell r="J274"/>
          <cell r="K274"/>
          <cell r="L274"/>
        </row>
        <row r="275">
          <cell r="B275" t="str">
            <v>ESOL-PV_A</v>
          </cell>
          <cell r="C275" t="str">
            <v>VAR_fout</v>
          </cell>
          <cell r="D275" t="str">
            <v>ELC35</v>
          </cell>
          <cell r="E275"/>
          <cell r="F275"/>
          <cell r="G275"/>
          <cell r="H275">
            <v>0.34128009929065289</v>
          </cell>
          <cell r="I275">
            <v>1.2719939353370251</v>
          </cell>
          <cell r="J275">
            <v>10.797455284916373</v>
          </cell>
          <cell r="K275">
            <v>14.400006282073308</v>
          </cell>
          <cell r="L275">
            <v>14.400017486057033</v>
          </cell>
          <cell r="M275">
            <v>14.058739146691547</v>
          </cell>
          <cell r="N275">
            <v>13.128027958650636</v>
          </cell>
          <cell r="O275">
            <v>3.0402866733004319</v>
          </cell>
          <cell r="P275">
            <v>1.0376925113112976E-2</v>
          </cell>
        </row>
        <row r="276">
          <cell r="B276" t="str">
            <v>ESOL-PV_A</v>
          </cell>
          <cell r="C276" t="str">
            <v>VAR_fin</v>
          </cell>
          <cell r="D276" t="str">
            <v>SOL</v>
          </cell>
          <cell r="E276"/>
          <cell r="F276"/>
          <cell r="G276"/>
          <cell r="H276">
            <v>0.34128009929065289</v>
          </cell>
          <cell r="I276">
            <v>1.2719939353370251</v>
          </cell>
          <cell r="J276">
            <v>10.797455284916373</v>
          </cell>
          <cell r="K276">
            <v>14.400006282073308</v>
          </cell>
          <cell r="L276">
            <v>14.400017486057033</v>
          </cell>
          <cell r="M276">
            <v>14.058739146691547</v>
          </cell>
          <cell r="N276">
            <v>13.128027958650636</v>
          </cell>
          <cell r="O276">
            <v>3.0402866733004319</v>
          </cell>
          <cell r="P276">
            <v>1.0376925113112976E-2</v>
          </cell>
        </row>
        <row r="277">
          <cell r="B277" t="str">
            <v>ESOL-PV_A</v>
          </cell>
          <cell r="C277" t="str">
            <v>VAR_fin</v>
          </cell>
          <cell r="D277" t="str">
            <v>SOLPVC</v>
          </cell>
          <cell r="E277"/>
          <cell r="F277"/>
          <cell r="G277"/>
          <cell r="H277">
            <v>0.34128009929065301</v>
          </cell>
          <cell r="I277">
            <v>1.27199393533703</v>
          </cell>
          <cell r="J277">
            <v>10.797455284916399</v>
          </cell>
          <cell r="K277">
            <v>14.400006282073299</v>
          </cell>
          <cell r="L277">
            <v>14.400017486056999</v>
          </cell>
          <cell r="M277">
            <v>14.058739146691501</v>
          </cell>
          <cell r="N277">
            <v>13.1280279586506</v>
          </cell>
          <cell r="O277">
            <v>3.0402866733004301</v>
          </cell>
          <cell r="P277">
            <v>1.0376925113113E-2</v>
          </cell>
        </row>
        <row r="278">
          <cell r="B278" t="str">
            <v>ESOL-PV_A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>
            <v>0.184495271666028</v>
          </cell>
          <cell r="I278">
            <v>1.7488680354028401</v>
          </cell>
          <cell r="J278">
            <v>0.15527202849420599</v>
          </cell>
          <cell r="K278">
            <v>2.2012015441371701E-6</v>
          </cell>
          <cell r="L278">
            <v>4.7007044154294202E-7</v>
          </cell>
          <cell r="M278">
            <v>5.7930374725461698E-7</v>
          </cell>
          <cell r="N278">
            <v>1.52173522122057E-5</v>
          </cell>
          <cell r="O278">
            <v>1.4864076307768699E-3</v>
          </cell>
        </row>
        <row r="279">
          <cell r="B279" t="str">
            <v>ESOL-PV_A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>
            <v>4.9500679903913998E-2</v>
          </cell>
          <cell r="I279">
            <v>0.184495271666028</v>
          </cell>
          <cell r="J279">
            <v>1.5661063749024899</v>
          </cell>
          <cell r="K279">
            <v>2.0886356801611101</v>
          </cell>
          <cell r="L279">
            <v>2.0886375367646202</v>
          </cell>
          <cell r="M279">
            <v>2.0391373396654</v>
          </cell>
          <cell r="N279">
            <v>1.90414331447278</v>
          </cell>
          <cell r="O279">
            <v>0.44097553676048301</v>
          </cell>
          <cell r="P279">
            <v>1.50487555872201E-3</v>
          </cell>
        </row>
        <row r="280">
          <cell r="B280" t="str">
            <v>G-INTC-IND</v>
          </cell>
          <cell r="C280" t="str">
            <v>VAR_fout</v>
          </cell>
          <cell r="D280" t="str">
            <v>ELC35</v>
          </cell>
          <cell r="E280">
            <v>1.5997394938387945E-2</v>
          </cell>
          <cell r="F280">
            <v>6.7683517837969004E-3</v>
          </cell>
          <cell r="G280">
            <v>7.3146991434220512E-3</v>
          </cell>
          <cell r="H280">
            <v>3.0539494667621674E-3</v>
          </cell>
          <cell r="I280">
            <v>7.579086278051787E-3</v>
          </cell>
          <cell r="J280">
            <v>5.0314879638576008E-3</v>
          </cell>
          <cell r="K280">
            <v>6.3403193016735469E-3</v>
          </cell>
          <cell r="L280">
            <v>1.2339492692181592E-2</v>
          </cell>
          <cell r="M280">
            <v>7.9043424303368737E-3</v>
          </cell>
          <cell r="N280">
            <v>1.5570915653258017E-2</v>
          </cell>
          <cell r="O280">
            <v>1.2137021330237117E-2</v>
          </cell>
          <cell r="P280">
            <v>2.6420242166298125E-2</v>
          </cell>
        </row>
        <row r="281">
          <cell r="B281" t="str">
            <v>G-INTC-IND</v>
          </cell>
          <cell r="C281" t="str">
            <v>VAR_fout</v>
          </cell>
          <cell r="D281" t="str">
            <v>ITOT_ELC</v>
          </cell>
          <cell r="E281">
            <v>55.848998387931708</v>
          </cell>
          <cell r="F281">
            <v>57.494459680870953</v>
          </cell>
          <cell r="G281">
            <v>53.058723306271965</v>
          </cell>
          <cell r="H281">
            <v>60.168904930098975</v>
          </cell>
          <cell r="I281">
            <v>59.005047572197519</v>
          </cell>
          <cell r="J281">
            <v>52.708178852629956</v>
          </cell>
          <cell r="K281">
            <v>58.359919010450938</v>
          </cell>
          <cell r="L281">
            <v>54.697881639074112</v>
          </cell>
          <cell r="M281">
            <v>53.840504597320908</v>
          </cell>
          <cell r="N281">
            <v>54.515325157872091</v>
          </cell>
          <cell r="O281">
            <v>50.654739791600818</v>
          </cell>
          <cell r="P281">
            <v>49.966182211215965</v>
          </cell>
        </row>
        <row r="282">
          <cell r="B282" t="str">
            <v>G-INTC-IND</v>
          </cell>
          <cell r="C282" t="str">
            <v>VAR_fout</v>
          </cell>
          <cell r="D282" t="str">
            <v>ELC13</v>
          </cell>
          <cell r="E282">
            <v>1.4719908944146936E-2</v>
          </cell>
          <cell r="F282">
            <v>4.6570099294888203E-3</v>
          </cell>
          <cell r="G282">
            <v>4.9888294063112305E-3</v>
          </cell>
          <cell r="H282">
            <v>2.4231853641745902E-3</v>
          </cell>
          <cell r="I282">
            <v>5.3712942622301287E-3</v>
          </cell>
          <cell r="J282">
            <v>3.993453624309899E-3</v>
          </cell>
          <cell r="K282">
            <v>4.8709827786564937E-3</v>
          </cell>
          <cell r="L282">
            <v>9.9464309461221069E-3</v>
          </cell>
          <cell r="M282">
            <v>6.2657128025049094E-3</v>
          </cell>
          <cell r="N282">
            <v>1.2169617414279122E-2</v>
          </cell>
          <cell r="O282">
            <v>9.6010818439702106E-3</v>
          </cell>
          <cell r="P282">
            <v>2.0828547188932622E-2</v>
          </cell>
        </row>
        <row r="283">
          <cell r="B283" t="str">
            <v>G-INTC-IND</v>
          </cell>
          <cell r="C283" t="str">
            <v>VAR_fin</v>
          </cell>
          <cell r="D283" t="str">
            <v>ELC3</v>
          </cell>
          <cell r="E283">
            <v>25.777646643398931</v>
          </cell>
          <cell r="F283">
            <v>57.491028703255374</v>
          </cell>
          <cell r="G283">
            <v>53.055403004312232</v>
          </cell>
          <cell r="H283">
            <v>27.569348011399541</v>
          </cell>
          <cell r="I283">
            <v>58.983935564289418</v>
          </cell>
          <cell r="J283">
            <v>23.94400217096635</v>
          </cell>
          <cell r="K283">
            <v>57.805570092391761</v>
          </cell>
          <cell r="L283">
            <v>24.693770507985867</v>
          </cell>
          <cell r="M283">
            <v>53.464574149463367</v>
          </cell>
          <cell r="N283">
            <v>54.094267492189466</v>
          </cell>
          <cell r="O283">
            <v>50.292906594000307</v>
          </cell>
          <cell r="P283">
            <v>49.596695289146503</v>
          </cell>
        </row>
        <row r="284">
          <cell r="B284" t="str">
            <v>G-INTC-IND</v>
          </cell>
          <cell r="C284" t="str">
            <v>VAR_fin</v>
          </cell>
          <cell r="D284" t="str">
            <v>ELC5</v>
          </cell>
          <cell r="E284">
            <v>30.102026680389688</v>
          </cell>
          <cell r="F284">
            <v>1.4836574965571626E-2</v>
          </cell>
          <cell r="G284">
            <v>1.5604066146174864E-2</v>
          </cell>
          <cell r="H284">
            <v>32.604994524802329</v>
          </cell>
          <cell r="I284">
            <v>3.404262408351906E-2</v>
          </cell>
          <cell r="J284">
            <v>28.773201623251772</v>
          </cell>
          <cell r="K284">
            <v>0.56551163406084226</v>
          </cell>
          <cell r="L284">
            <v>30.026397054726559</v>
          </cell>
          <cell r="M284">
            <v>0.39005915316158674</v>
          </cell>
          <cell r="N284">
            <v>0.44877181421388235</v>
          </cell>
          <cell r="O284">
            <v>0.38353795081680081</v>
          </cell>
          <cell r="P284">
            <v>0.41667242738716304</v>
          </cell>
        </row>
        <row r="285">
          <cell r="B285" t="str">
            <v>G-INTC-IND</v>
          </cell>
          <cell r="C285" t="str">
            <v>VAR_ncap</v>
          </cell>
          <cell r="D285" t="str">
            <v>-</v>
          </cell>
          <cell r="E285">
            <v>1.0888039370163499E-5</v>
          </cell>
          <cell r="F285">
            <v>2.88544401115426E-6</v>
          </cell>
          <cell r="G285">
            <v>2.7492675053821201E-6</v>
          </cell>
          <cell r="H285">
            <v>2.98116543781265E-6</v>
          </cell>
          <cell r="I285">
            <v>4.5130203901238297E-6</v>
          </cell>
          <cell r="J285">
            <v>4.9341623946447597E-6</v>
          </cell>
          <cell r="K285">
            <v>6.5273421933888502E-6</v>
          </cell>
          <cell r="L285">
            <v>1.5924864082291301E-6</v>
          </cell>
          <cell r="M285">
            <v>2.63188769294686E-6</v>
          </cell>
          <cell r="N285">
            <v>1.10357811269589E-5</v>
          </cell>
          <cell r="O285">
            <v>3.9476629108654798E-5</v>
          </cell>
        </row>
        <row r="286">
          <cell r="B286" t="str">
            <v>G-INTC-IND</v>
          </cell>
          <cell r="C286" t="str">
            <v>VAR_cap</v>
          </cell>
          <cell r="D286" t="str">
            <v>-</v>
          </cell>
          <cell r="E286">
            <v>4.4927373631622096</v>
          </cell>
          <cell r="F286">
            <v>4.492740903268464</v>
          </cell>
          <cell r="G286">
            <v>4.492751136645591</v>
          </cell>
          <cell r="H286">
            <v>4.492755526118545</v>
          </cell>
          <cell r="I286">
            <v>4.4927579538945182</v>
          </cell>
          <cell r="J286">
            <v>4.4927632809844544</v>
          </cell>
          <cell r="K286">
            <v>4.49276945710481</v>
          </cell>
          <cell r="L286">
            <v>4.4927728416035126</v>
          </cell>
          <cell r="M286">
            <v>4.4927758821264767</v>
          </cell>
          <cell r="N286">
            <v>4.4927797235909832</v>
          </cell>
          <cell r="O286">
            <v>4.4928071093215687</v>
          </cell>
          <cell r="P286">
            <v>4.4928275783878489</v>
          </cell>
        </row>
        <row r="287">
          <cell r="B287" t="str">
            <v>D-IH2R</v>
          </cell>
          <cell r="C287" t="str">
            <v>VAR_fout</v>
          </cell>
          <cell r="D287" t="str">
            <v>IH2</v>
          </cell>
          <cell r="E287"/>
          <cell r="F287"/>
          <cell r="G287"/>
          <cell r="H287"/>
          <cell r="I287">
            <v>9.5513559843702911</v>
          </cell>
          <cell r="J287">
            <v>9.4908010483580263</v>
          </cell>
          <cell r="K287">
            <v>8.57143218633305</v>
          </cell>
          <cell r="L287">
            <v>9.1800120869145019</v>
          </cell>
          <cell r="M287">
            <v>1.4228967618663684</v>
          </cell>
          <cell r="N287">
            <v>0.52376916382556726</v>
          </cell>
          <cell r="O287">
            <v>0.15130571826998188</v>
          </cell>
          <cell r="P287">
            <v>0.24495485058334124</v>
          </cell>
        </row>
        <row r="288">
          <cell r="B288" t="str">
            <v>D-IH2R</v>
          </cell>
          <cell r="C288" t="str">
            <v>VAR_fin</v>
          </cell>
          <cell r="D288" t="str">
            <v>H2</v>
          </cell>
          <cell r="E288"/>
          <cell r="F288"/>
          <cell r="G288"/>
          <cell r="H288"/>
          <cell r="I288">
            <v>9.5513559843702911</v>
          </cell>
          <cell r="J288">
            <v>9.4908010483580263</v>
          </cell>
          <cell r="K288">
            <v>8.57143218633305</v>
          </cell>
          <cell r="L288">
            <v>9.1800120869145019</v>
          </cell>
          <cell r="M288">
            <v>1.4228967618663684</v>
          </cell>
          <cell r="N288">
            <v>0.52376916382556726</v>
          </cell>
          <cell r="O288">
            <v>0.15130571826998188</v>
          </cell>
          <cell r="P288">
            <v>0.24495485058334124</v>
          </cell>
        </row>
        <row r="289">
          <cell r="B289" t="str">
            <v>D-IH2R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2.1781385052371902E-6</v>
          </cell>
          <cell r="I289">
            <v>0.350494940344032</v>
          </cell>
          <cell r="J289">
            <v>0.28553150703702102</v>
          </cell>
          <cell r="K289">
            <v>0.32349822227298702</v>
          </cell>
          <cell r="L289">
            <v>1.64904784155788E-5</v>
          </cell>
          <cell r="M289">
            <v>4.5990402982163601E-4</v>
          </cell>
          <cell r="N289">
            <v>1.8269643350620299E-2</v>
          </cell>
          <cell r="O289">
            <v>2.4679038611986901E-3</v>
          </cell>
          <cell r="P289">
            <v>7.2093237636236098E-3</v>
          </cell>
        </row>
        <row r="290">
          <cell r="B290" t="str">
            <v>D-IH2R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2.1781385052371902E-6</v>
          </cell>
          <cell r="I290">
            <v>0.35049659394784899</v>
          </cell>
          <cell r="J290">
            <v>0.35913437124680497</v>
          </cell>
          <cell r="K290">
            <v>0.32349822227298702</v>
          </cell>
          <cell r="L290">
            <v>0.32351471275140298</v>
          </cell>
          <cell r="M290">
            <v>5.0171730934133803E-2</v>
          </cell>
          <cell r="N290">
            <v>1.8618794268857201E-2</v>
          </cell>
          <cell r="O290">
            <v>5.7038582287543896E-3</v>
          </cell>
          <cell r="P290">
            <v>9.6772276248222999E-3</v>
          </cell>
        </row>
        <row r="291">
          <cell r="B291" t="str">
            <v>ESOL-PV_E</v>
          </cell>
          <cell r="C291" t="str">
            <v>VAR_fout</v>
          </cell>
          <cell r="D291" t="str">
            <v>CELC_E</v>
          </cell>
          <cell r="E291"/>
          <cell r="F291"/>
          <cell r="G291"/>
          <cell r="H291">
            <v>9.9140143608919501E-6</v>
          </cell>
          <cell r="I291">
            <v>2.538538438406051E-4</v>
          </cell>
          <cell r="J291">
            <v>6.3357524692199032</v>
          </cell>
          <cell r="K291">
            <v>11.59926795379382</v>
          </cell>
          <cell r="L291">
            <v>11.599269654929394</v>
          </cell>
          <cell r="M291">
            <v>11.599272991635175</v>
          </cell>
          <cell r="N291">
            <v>11.599277189734309</v>
          </cell>
          <cell r="O291">
            <v>11.599282005549533</v>
          </cell>
          <cell r="P291">
            <v>11.599295333551346</v>
          </cell>
        </row>
        <row r="292">
          <cell r="B292" t="str">
            <v>ESOL-PV_E</v>
          </cell>
          <cell r="C292" t="str">
            <v>VAR_fin</v>
          </cell>
          <cell r="D292" t="str">
            <v>SOL</v>
          </cell>
          <cell r="E292"/>
          <cell r="F292"/>
          <cell r="G292"/>
          <cell r="H292">
            <v>9.9140143608919501E-6</v>
          </cell>
          <cell r="I292">
            <v>2.538538438406051E-4</v>
          </cell>
          <cell r="J292">
            <v>6.3357524692199032</v>
          </cell>
          <cell r="K292">
            <v>11.59926795379382</v>
          </cell>
          <cell r="L292">
            <v>11.599269654929394</v>
          </cell>
          <cell r="M292">
            <v>11.599272991635175</v>
          </cell>
          <cell r="N292">
            <v>11.599277189734309</v>
          </cell>
          <cell r="O292">
            <v>11.599282005549533</v>
          </cell>
          <cell r="P292">
            <v>11.599295333551346</v>
          </cell>
        </row>
        <row r="293">
          <cell r="B293" t="str">
            <v>ESOL-PV_E</v>
          </cell>
          <cell r="C293" t="str">
            <v>VAR_fin</v>
          </cell>
          <cell r="D293" t="str">
            <v>SOLPVC</v>
          </cell>
          <cell r="E293"/>
          <cell r="F293"/>
          <cell r="G293"/>
          <cell r="H293">
            <v>9.9140143608919501E-6</v>
          </cell>
          <cell r="I293">
            <v>2.5385384384060499E-4</v>
          </cell>
          <cell r="J293">
            <v>6.3357524692198997</v>
          </cell>
          <cell r="K293">
            <v>11.599267953793801</v>
          </cell>
          <cell r="L293">
            <v>11.599269654929399</v>
          </cell>
          <cell r="M293">
            <v>11.5992729916352</v>
          </cell>
          <cell r="N293">
            <v>11.5992771897343</v>
          </cell>
          <cell r="O293">
            <v>11.599282005549499</v>
          </cell>
          <cell r="P293">
            <v>11.5992953335513</v>
          </cell>
        </row>
        <row r="294">
          <cell r="B294" t="str">
            <v>ESOL-PV_E</v>
          </cell>
          <cell r="C294" t="str">
            <v>VAR_ncap</v>
          </cell>
          <cell r="D294" t="str">
            <v>-</v>
          </cell>
          <cell r="E294"/>
          <cell r="F294"/>
          <cell r="G294"/>
          <cell r="H294">
            <v>2.8825420951661699E-6</v>
          </cell>
          <cell r="I294">
            <v>7.0298334310998898E-5</v>
          </cell>
          <cell r="J294">
            <v>1.8263363982679699</v>
          </cell>
          <cell r="K294">
            <v>1.51731942874008</v>
          </cell>
          <cell r="L294">
            <v>1.7007165786421E-6</v>
          </cell>
          <cell r="M294">
            <v>1.7513491936118201E-6</v>
          </cell>
          <cell r="N294">
            <v>3.44035619775267E-6</v>
          </cell>
          <cell r="O294">
            <v>0.28597184441884699</v>
          </cell>
          <cell r="P294">
            <v>1.54043932891425</v>
          </cell>
        </row>
        <row r="295">
          <cell r="B295" t="str">
            <v>ESOL-PV_E</v>
          </cell>
          <cell r="C295" t="str">
            <v>VAR_cap</v>
          </cell>
          <cell r="D295" t="str">
            <v>-</v>
          </cell>
          <cell r="E295"/>
          <cell r="F295"/>
          <cell r="G295"/>
          <cell r="H295">
            <v>2.8825420951661699E-6</v>
          </cell>
          <cell r="I295">
            <v>7.3180876406165102E-5</v>
          </cell>
          <cell r="J295">
            <v>1.82640957914437</v>
          </cell>
          <cell r="K295">
            <v>3.3437290078844502</v>
          </cell>
          <cell r="L295">
            <v>3.3437307086010302</v>
          </cell>
          <cell r="M295">
            <v>3.3437316865548299</v>
          </cell>
          <cell r="N295">
            <v>3.3437330177643299</v>
          </cell>
          <cell r="O295">
            <v>3.34373410730882</v>
          </cell>
          <cell r="P295">
            <v>3.3437374944951501</v>
          </cell>
        </row>
        <row r="296">
          <cell r="B296" t="str">
            <v>EWSTINC</v>
          </cell>
          <cell r="C296" t="str">
            <v>VAR_fout</v>
          </cell>
          <cell r="D296" t="str">
            <v>ELC35</v>
          </cell>
          <cell r="E296">
            <v>6.5070197547912132</v>
          </cell>
          <cell r="F296">
            <v>7.3421825702484318</v>
          </cell>
          <cell r="G296">
            <v>8.3647646515258245</v>
          </cell>
          <cell r="H296">
            <v>7.3981611132723106</v>
          </cell>
          <cell r="I296">
            <v>7.4918836688151247</v>
          </cell>
          <cell r="J296">
            <v>7.2252015267896361</v>
          </cell>
          <cell r="K296">
            <v>4.8864884864420945</v>
          </cell>
          <cell r="L296">
            <v>5.126390705940068</v>
          </cell>
          <cell r="M296">
            <v>4.8881358187509711</v>
          </cell>
          <cell r="N296">
            <v>4.6566448539333285</v>
          </cell>
          <cell r="O296">
            <v>4.6563001375173547</v>
          </cell>
          <cell r="P296">
            <v>4.6566054631408695</v>
          </cell>
        </row>
        <row r="297">
          <cell r="B297" t="str">
            <v>EWSTINC</v>
          </cell>
          <cell r="C297" t="str">
            <v>VAR_fout</v>
          </cell>
          <cell r="D297" t="str">
            <v>CO2_E</v>
          </cell>
          <cell r="E297">
            <v>1689.29832499433</v>
          </cell>
          <cell r="F297">
            <v>1906.11634590331</v>
          </cell>
          <cell r="G297">
            <v>2171.5905971224101</v>
          </cell>
          <cell r="H297">
            <v>1920.64902945574</v>
          </cell>
          <cell r="I297">
            <v>1944.9804994771901</v>
          </cell>
          <cell r="J297">
            <v>1875.74670077882</v>
          </cell>
          <cell r="K297">
            <v>1268.5894812556301</v>
          </cell>
          <cell r="L297">
            <v>1330.87089929834</v>
          </cell>
          <cell r="M297">
            <v>1269.0171479625001</v>
          </cell>
          <cell r="N297">
            <v>1208.9193898713499</v>
          </cell>
          <cell r="O297">
            <v>1208.8298974637601</v>
          </cell>
          <cell r="P297">
            <v>1208.90916356158</v>
          </cell>
        </row>
        <row r="298">
          <cell r="B298" t="str">
            <v>EWSTINC</v>
          </cell>
          <cell r="C298" t="str">
            <v>VAR_fin</v>
          </cell>
          <cell r="D298" t="str">
            <v>EWST</v>
          </cell>
          <cell r="E298">
            <v>18.203645743473391</v>
          </cell>
          <cell r="F298">
            <v>20.540046830854582</v>
          </cell>
          <cell r="G298">
            <v>23.40076074485356</v>
          </cell>
          <cell r="H298">
            <v>20.696649024307593</v>
          </cell>
          <cell r="I298">
            <v>20.958841589193909</v>
          </cell>
          <cell r="J298">
            <v>20.212787723909702</v>
          </cell>
          <cell r="K298">
            <v>13.670145272151178</v>
          </cell>
          <cell r="L298">
            <v>14.341281242439047</v>
          </cell>
          <cell r="M298">
            <v>13.674753749595956</v>
          </cell>
          <cell r="N298">
            <v>13.027148597751667</v>
          </cell>
          <cell r="O298">
            <v>13.026184239911231</v>
          </cell>
          <cell r="P298">
            <v>13.027038400448081</v>
          </cell>
        </row>
        <row r="299">
          <cell r="B299" t="str">
            <v>EWSTINC</v>
          </cell>
          <cell r="C299" t="str">
            <v>VAR_ncap</v>
          </cell>
          <cell r="D299" t="str">
            <v>-</v>
          </cell>
          <cell r="E299"/>
          <cell r="F299">
            <v>8.9160300625515996E-7</v>
          </cell>
          <cell r="G299">
            <v>3.1826714498140301E-6</v>
          </cell>
          <cell r="H299">
            <v>5.13282400004954E-2</v>
          </cell>
          <cell r="I299">
            <v>0.16397951608521899</v>
          </cell>
          <cell r="J299">
            <v>1.0849856380459399E-5</v>
          </cell>
          <cell r="K299">
            <v>1.9618498733392299E-6</v>
          </cell>
          <cell r="L299">
            <v>3.7064725445956602E-6</v>
          </cell>
          <cell r="M299">
            <v>5.6228564286707001E-6</v>
          </cell>
          <cell r="N299">
            <v>2.62772442592723E-2</v>
          </cell>
          <cell r="O299">
            <v>0.135855471833534</v>
          </cell>
          <cell r="P299">
            <v>2.2749725156003001E-2</v>
          </cell>
        </row>
        <row r="300">
          <cell r="B300" t="str">
            <v>EWSTINC</v>
          </cell>
          <cell r="C300" t="str">
            <v>VAR_cap</v>
          </cell>
          <cell r="D300" t="str">
            <v>-</v>
          </cell>
          <cell r="E300">
            <v>0.3120632137845456</v>
          </cell>
          <cell r="F300">
            <v>0.31205330521538016</v>
          </cell>
          <cell r="G300">
            <v>0.31205331465464731</v>
          </cell>
          <cell r="H300">
            <v>0.2759925604455043</v>
          </cell>
          <cell r="I300">
            <v>0.33620506086041652</v>
          </cell>
          <cell r="J300">
            <v>0.3122651836478747</v>
          </cell>
          <cell r="K300">
            <v>0.24092448799051464</v>
          </cell>
          <cell r="L300">
            <v>0.22005913585912773</v>
          </cell>
          <cell r="M300">
            <v>0.20155121353654026</v>
          </cell>
          <cell r="N300">
            <v>0.19027369556746004</v>
          </cell>
          <cell r="O300">
            <v>0.19119214584314992</v>
          </cell>
          <cell r="P300">
            <v>0.18488974911849138</v>
          </cell>
        </row>
        <row r="301">
          <cell r="B301" t="str">
            <v>D-IBIO</v>
          </cell>
          <cell r="C301" t="str">
            <v>VAR_fout</v>
          </cell>
          <cell r="D301" t="str">
            <v>IBIO</v>
          </cell>
          <cell r="E301">
            <v>0.43675151258648398</v>
          </cell>
          <cell r="F301">
            <v>0.55209251021168526</v>
          </cell>
          <cell r="G301">
            <v>0.55219831294939747</v>
          </cell>
          <cell r="H301">
            <v>1.5467711088647857</v>
          </cell>
          <cell r="I301">
            <v>1.5468097448654563</v>
          </cell>
          <cell r="J301">
            <v>1.5468169569960268</v>
          </cell>
          <cell r="K301">
            <v>1.5468183500804704</v>
          </cell>
          <cell r="L301">
            <v>1.5468201100978249</v>
          </cell>
          <cell r="M301">
            <v>1.5468312337669452</v>
          </cell>
          <cell r="N301">
            <v>1.5468326505139445</v>
          </cell>
          <cell r="O301">
            <v>1.5468435348666782</v>
          </cell>
          <cell r="P301">
            <v>1.5469830772531419</v>
          </cell>
        </row>
        <row r="302">
          <cell r="B302" t="str">
            <v>D-IBIO</v>
          </cell>
          <cell r="C302" t="str">
            <v>VAR_fin</v>
          </cell>
          <cell r="D302" t="str">
            <v>BIO</v>
          </cell>
          <cell r="E302">
            <v>0.43675151258648398</v>
          </cell>
          <cell r="F302">
            <v>0.55209251021168526</v>
          </cell>
          <cell r="G302">
            <v>0.55219831294939747</v>
          </cell>
          <cell r="H302">
            <v>1.5467711088647857</v>
          </cell>
          <cell r="I302">
            <v>1.5468097448654563</v>
          </cell>
          <cell r="J302">
            <v>1.5468169569960268</v>
          </cell>
          <cell r="K302">
            <v>1.5468183500804704</v>
          </cell>
          <cell r="L302">
            <v>1.5468201100978249</v>
          </cell>
          <cell r="M302">
            <v>1.5468312337669452</v>
          </cell>
          <cell r="N302">
            <v>1.5468326505139445</v>
          </cell>
          <cell r="O302">
            <v>1.5468435348666782</v>
          </cell>
          <cell r="P302">
            <v>1.5469830772531419</v>
          </cell>
        </row>
        <row r="303">
          <cell r="B303" t="str">
            <v>D-EWOD</v>
          </cell>
          <cell r="C303" t="str">
            <v>VAR_fout</v>
          </cell>
          <cell r="D303" t="str">
            <v>EWOD</v>
          </cell>
          <cell r="E303">
            <v>3.0443742897652926</v>
          </cell>
          <cell r="F303">
            <v>1.5526881111929733</v>
          </cell>
          <cell r="G303">
            <v>5.2087412981667827</v>
          </cell>
          <cell r="H303">
            <v>5.1548571335592595</v>
          </cell>
          <cell r="I303">
            <v>5.7498862471462155</v>
          </cell>
          <cell r="J303">
            <v>6.1382137621785979</v>
          </cell>
          <cell r="K303">
            <v>4.0036304835250469</v>
          </cell>
          <cell r="L303">
            <v>5.0924384383480961</v>
          </cell>
          <cell r="M303">
            <v>6.5860334370774964</v>
          </cell>
          <cell r="N303">
            <v>6.5445491545065906</v>
          </cell>
          <cell r="O303">
            <v>6.2771765808598436</v>
          </cell>
          <cell r="P303">
            <v>6.7421847368795884</v>
          </cell>
        </row>
        <row r="304">
          <cell r="B304" t="str">
            <v>D-EWOD</v>
          </cell>
          <cell r="C304" t="str">
            <v>VAR_fin</v>
          </cell>
          <cell r="D304" t="str">
            <v>WOD</v>
          </cell>
          <cell r="E304">
            <v>3.0443742897652926</v>
          </cell>
          <cell r="F304">
            <v>1.5526881111929733</v>
          </cell>
          <cell r="G304">
            <v>5.2087412981667827</v>
          </cell>
          <cell r="H304">
            <v>5.1548571335592595</v>
          </cell>
          <cell r="I304">
            <v>5.7498862471462155</v>
          </cell>
          <cell r="J304">
            <v>6.1382137621785979</v>
          </cell>
          <cell r="K304">
            <v>4.0036304835250469</v>
          </cell>
          <cell r="L304">
            <v>5.0924384383480961</v>
          </cell>
          <cell r="M304">
            <v>6.5860334370774964</v>
          </cell>
          <cell r="N304">
            <v>6.5445491545065906</v>
          </cell>
          <cell r="O304">
            <v>6.2771765808598436</v>
          </cell>
          <cell r="P304">
            <v>6.7421847368795884</v>
          </cell>
        </row>
        <row r="305">
          <cell r="B305" t="str">
            <v>HPLWOD</v>
          </cell>
          <cell r="C305" t="str">
            <v>VAR_fout</v>
          </cell>
          <cell r="D305" t="str">
            <v>LTH</v>
          </cell>
          <cell r="E305">
            <v>1.2001107435695249</v>
          </cell>
          <cell r="F305">
            <v>1.0831050621887075</v>
          </cell>
          <cell r="G305">
            <v>2.447448623389799</v>
          </cell>
          <cell r="H305">
            <v>3.5786523918334474</v>
          </cell>
          <cell r="I305">
            <v>3.5930913927449599</v>
          </cell>
          <cell r="J305">
            <v>2.7802702759417555</v>
          </cell>
          <cell r="K305">
            <v>2.1513241765059545</v>
          </cell>
          <cell r="L305">
            <v>1.6646632431018753</v>
          </cell>
          <cell r="M305">
            <v>1.2880959638025702</v>
          </cell>
          <cell r="N305">
            <v>0.9967158094897578</v>
          </cell>
          <cell r="O305">
            <v>0.77125660189154499</v>
          </cell>
          <cell r="P305">
            <v>1.0748130791843478</v>
          </cell>
        </row>
        <row r="306">
          <cell r="B306" t="str">
            <v>HPLWOD</v>
          </cell>
          <cell r="C306" t="str">
            <v>VAR_fin</v>
          </cell>
          <cell r="D306" t="str">
            <v>EWOD</v>
          </cell>
          <cell r="E306">
            <v>1.7144439193850345</v>
          </cell>
          <cell r="F306">
            <v>1.547292945983868</v>
          </cell>
          <cell r="G306">
            <v>3.496355176271138</v>
          </cell>
          <cell r="H306">
            <v>5.1123605597620658</v>
          </cell>
          <cell r="I306">
            <v>5.13298770392137</v>
          </cell>
          <cell r="J306">
            <v>3.9718146799167875</v>
          </cell>
          <cell r="K306">
            <v>3.0733202521513645</v>
          </cell>
          <cell r="L306">
            <v>2.3780903472883916</v>
          </cell>
          <cell r="M306">
            <v>1.8401370911465298</v>
          </cell>
          <cell r="N306">
            <v>1.4238797278425117</v>
          </cell>
          <cell r="O306">
            <v>1.1017951455593507</v>
          </cell>
          <cell r="P306">
            <v>1.53544725597764</v>
          </cell>
        </row>
        <row r="307">
          <cell r="B307" t="str">
            <v>HPLWOD</v>
          </cell>
          <cell r="C307" t="str">
            <v>VAR_ncap</v>
          </cell>
          <cell r="D307" t="str">
            <v>-</v>
          </cell>
          <cell r="E307">
            <v>0.15226942834574</v>
          </cell>
          <cell r="F307">
            <v>1.8814220373922601E-5</v>
          </cell>
          <cell r="G307">
            <v>0.15821090985493499</v>
          </cell>
          <cell r="H307">
            <v>0.14342545067503401</v>
          </cell>
          <cell r="I307">
            <v>1.9005267093033899E-3</v>
          </cell>
          <cell r="J307">
            <v>1.5366475679988101E-4</v>
          </cell>
          <cell r="K307">
            <v>0.15067997715954501</v>
          </cell>
          <cell r="L307">
            <v>5.8490049780928401E-2</v>
          </cell>
          <cell r="M307">
            <v>2.7928366637911001E-5</v>
          </cell>
          <cell r="N307">
            <v>1.4554914824294301E-4</v>
          </cell>
          <cell r="O307">
            <v>7.6353589189864707E-2</v>
          </cell>
          <cell r="P307">
            <v>0.102503448668315</v>
          </cell>
        </row>
        <row r="308">
          <cell r="B308" t="str">
            <v>HPLWOD</v>
          </cell>
          <cell r="C308" t="str">
            <v>VAR_cap</v>
          </cell>
          <cell r="D308" t="str">
            <v>-</v>
          </cell>
          <cell r="E308">
            <v>0.15226942834574</v>
          </cell>
          <cell r="F308">
            <v>0.15228824256611401</v>
          </cell>
          <cell r="G308">
            <v>0.31049915242104897</v>
          </cell>
          <cell r="H308">
            <v>0.45392460309608301</v>
          </cell>
          <cell r="I308">
            <v>0.45582512980538697</v>
          </cell>
          <cell r="J308">
            <v>0.36687444019472298</v>
          </cell>
          <cell r="K308">
            <v>0.27871440852729501</v>
          </cell>
          <cell r="L308">
            <v>0.21122421840657701</v>
          </cell>
          <cell r="M308">
            <v>0.20990818501545</v>
          </cell>
          <cell r="N308">
            <v>0.20934350445535399</v>
          </cell>
          <cell r="O308">
            <v>0.13501711648567399</v>
          </cell>
          <cell r="P308">
            <v>0.17903051537306</v>
          </cell>
        </row>
        <row r="309">
          <cell r="B309" t="str">
            <v>ENGA-GTCC</v>
          </cell>
          <cell r="C309" t="str">
            <v>VAR_fout</v>
          </cell>
          <cell r="D309" t="str">
            <v>ELC13</v>
          </cell>
          <cell r="E309"/>
          <cell r="F309"/>
          <cell r="G309"/>
          <cell r="H309"/>
          <cell r="I309"/>
          <cell r="J309">
            <v>2.9671064351045477E-4</v>
          </cell>
          <cell r="K309">
            <v>6.2332193212903469E-4</v>
          </cell>
          <cell r="L309">
            <v>5.1417043870198766E-3</v>
          </cell>
          <cell r="M309">
            <v>6.481130788253511E-3</v>
          </cell>
          <cell r="N309">
            <v>8.0908043493398852E-3</v>
          </cell>
          <cell r="O309">
            <v>9.0025396647353435E-3</v>
          </cell>
          <cell r="P309">
            <v>1.3231312218978162E-2</v>
          </cell>
        </row>
        <row r="310">
          <cell r="B310" t="str">
            <v>ENGA-GTCC</v>
          </cell>
          <cell r="C310" t="str">
            <v>VAR_fout</v>
          </cell>
          <cell r="D310" t="str">
            <v>CO2_E</v>
          </cell>
          <cell r="E310"/>
          <cell r="F310"/>
          <cell r="G310"/>
          <cell r="H310"/>
          <cell r="I310"/>
          <cell r="J310">
            <v>3.1941313996655098E-2</v>
          </cell>
          <cell r="K310">
            <v>6.3949488373075403E-2</v>
          </cell>
          <cell r="L310">
            <v>0.57941313546963702</v>
          </cell>
          <cell r="M310">
            <v>0.71042192943333604</v>
          </cell>
          <cell r="N310">
            <v>0.88532444716745995</v>
          </cell>
          <cell r="O310">
            <v>0.97033494825928601</v>
          </cell>
          <cell r="P310">
            <v>1.45750197765059</v>
          </cell>
        </row>
        <row r="311">
          <cell r="B311" t="str">
            <v>ENGA-GTCC</v>
          </cell>
          <cell r="C311" t="str">
            <v>VAR_fin</v>
          </cell>
          <cell r="D311" t="str">
            <v>ENGA</v>
          </cell>
          <cell r="E311"/>
          <cell r="F311"/>
          <cell r="G311"/>
          <cell r="H311"/>
          <cell r="I311"/>
          <cell r="J311">
            <v>5.6633535455062113E-4</v>
          </cell>
          <cell r="K311">
            <v>1.1338561768275794E-3</v>
          </cell>
          <cell r="L311">
            <v>1.0273282543787895E-2</v>
          </cell>
          <cell r="M311">
            <v>1.2596133500591064E-2</v>
          </cell>
          <cell r="N311">
            <v>1.5697241971054259E-2</v>
          </cell>
          <cell r="O311">
            <v>1.7204520359207186E-2</v>
          </cell>
          <cell r="P311">
            <v>2.5842233646287134E-2</v>
          </cell>
        </row>
        <row r="312">
          <cell r="B312" t="str">
            <v>ENGA-GTCC</v>
          </cell>
          <cell r="C312" t="str">
            <v>VAR_fin</v>
          </cell>
          <cell r="D312" t="str">
            <v>GTC</v>
          </cell>
          <cell r="E312"/>
          <cell r="F312"/>
          <cell r="G312"/>
          <cell r="H312"/>
          <cell r="I312"/>
          <cell r="J312">
            <v>9.9997294693326001E-5</v>
          </cell>
          <cell r="K312">
            <v>2.4964084928368285E-4</v>
          </cell>
          <cell r="L312">
            <v>5.2433045558084555E-4</v>
          </cell>
          <cell r="M312">
            <v>1.3708011170952444E-3</v>
          </cell>
          <cell r="N312">
            <v>1.7345937890316226E-3</v>
          </cell>
          <cell r="O312">
            <v>2.2704131777896951E-3</v>
          </cell>
          <cell r="P312">
            <v>2.684946680725699E-3</v>
          </cell>
        </row>
        <row r="313">
          <cell r="B313" t="str">
            <v>ENGA-GTCC</v>
          </cell>
          <cell r="C313" t="str">
            <v>VAR_ncap</v>
          </cell>
          <cell r="D313" t="str">
            <v>-</v>
          </cell>
          <cell r="E313"/>
          <cell r="F313"/>
          <cell r="G313"/>
          <cell r="H313"/>
          <cell r="I313"/>
          <cell r="J313">
            <v>2.5956475711503299E-4</v>
          </cell>
          <cell r="K313">
            <v>5.3092836505131498E-4</v>
          </cell>
          <cell r="L313">
            <v>3.9204083160160102E-4</v>
          </cell>
          <cell r="M313">
            <v>8.1758589249528602E-4</v>
          </cell>
          <cell r="N313">
            <v>1.40951065090413E-5</v>
          </cell>
          <cell r="O313">
            <v>1.1378931525211999E-3</v>
          </cell>
        </row>
        <row r="314">
          <cell r="B314" t="str">
            <v>ENGA-GTCC</v>
          </cell>
          <cell r="C314" t="str">
            <v>VAR_cap</v>
          </cell>
          <cell r="D314" t="str">
            <v>-</v>
          </cell>
          <cell r="E314"/>
          <cell r="F314"/>
          <cell r="G314"/>
          <cell r="H314"/>
          <cell r="I314"/>
          <cell r="J314">
            <v>9.9997294693326001E-5</v>
          </cell>
          <cell r="K314">
            <v>2.4964084928368204E-4</v>
          </cell>
          <cell r="L314">
            <v>5.2433045558084599E-4</v>
          </cell>
          <cell r="M314">
            <v>1.3708011170952411E-3</v>
          </cell>
          <cell r="N314">
            <v>1.7345937890316247E-3</v>
          </cell>
          <cell r="O314">
            <v>2.2704131777896912E-3</v>
          </cell>
          <cell r="P314">
            <v>2.6849466807256938E-3</v>
          </cell>
        </row>
        <row r="315">
          <cell r="B315" t="str">
            <v>D-SNGA</v>
          </cell>
          <cell r="C315" t="str">
            <v>VAR_fout</v>
          </cell>
          <cell r="D315" t="str">
            <v>CO2</v>
          </cell>
          <cell r="E315">
            <v>1525.2452723571</v>
          </cell>
          <cell r="F315">
            <v>1420.0539043378301</v>
          </cell>
          <cell r="G315">
            <v>1347.7796250724</v>
          </cell>
          <cell r="H315">
            <v>1360.78137258068</v>
          </cell>
          <cell r="I315">
            <v>1366.5480929821799</v>
          </cell>
          <cell r="J315">
            <v>1207.8859115702801</v>
          </cell>
          <cell r="K315">
            <v>266.28763900850799</v>
          </cell>
          <cell r="L315">
            <v>151.98892503105299</v>
          </cell>
          <cell r="M315">
            <v>257.02566245597097</v>
          </cell>
          <cell r="N315">
            <v>208.894832881258</v>
          </cell>
          <cell r="O315">
            <v>219.545426432883</v>
          </cell>
          <cell r="P315">
            <v>195.649378284672</v>
          </cell>
        </row>
        <row r="316">
          <cell r="B316" t="str">
            <v>D-SNGA</v>
          </cell>
          <cell r="C316" t="str">
            <v>VAR_fout</v>
          </cell>
          <cell r="D316" t="str">
            <v>SNGA</v>
          </cell>
          <cell r="E316">
            <v>27.26089272270309</v>
          </cell>
          <cell r="F316">
            <v>28.128373603194628</v>
          </cell>
          <cell r="G316">
            <v>23.824432486034951</v>
          </cell>
          <cell r="H316">
            <v>24.051164265482033</v>
          </cell>
          <cell r="I316">
            <v>24.153506383624613</v>
          </cell>
          <cell r="J316">
            <v>21.72344234816272</v>
          </cell>
          <cell r="K316">
            <v>5.4673774881363268</v>
          </cell>
          <cell r="L316">
            <v>4.2125742831850106</v>
          </cell>
          <cell r="M316">
            <v>6.0688400824399151</v>
          </cell>
          <cell r="N316">
            <v>5.2182285666166655</v>
          </cell>
          <cell r="O316">
            <v>5.4064712467687803</v>
          </cell>
          <cell r="P316">
            <v>4.9840884259919855</v>
          </cell>
        </row>
        <row r="317">
          <cell r="B317" t="str">
            <v>D-SNGA</v>
          </cell>
          <cell r="C317" t="str">
            <v>VAR_fout</v>
          </cell>
          <cell r="D317" t="str">
            <v>RSH2</v>
          </cell>
          <cell r="E317"/>
          <cell r="F317"/>
          <cell r="G317"/>
          <cell r="H317">
            <v>0.22036719695039073</v>
          </cell>
          <cell r="I317">
            <v>0.1580909232241616</v>
          </cell>
          <cell r="J317">
            <v>0.23011917333105358</v>
          </cell>
          <cell r="K317">
            <v>4.9211517038332001E-2</v>
          </cell>
          <cell r="L317">
            <v>7.5996231709126949E-2</v>
          </cell>
          <cell r="M317">
            <v>0.14006513998531506</v>
          </cell>
          <cell r="N317">
            <v>0.12327520616935445</v>
          </cell>
          <cell r="O317">
            <v>0.12555275039983996</v>
          </cell>
          <cell r="P317">
            <v>0.1437246601287139</v>
          </cell>
        </row>
        <row r="318">
          <cell r="B318" t="str">
            <v>D-SNGA</v>
          </cell>
          <cell r="C318" t="str">
            <v>VAR_fin</v>
          </cell>
          <cell r="D318" t="str">
            <v>NGA</v>
          </cell>
          <cell r="E318">
            <v>27.043355892856436</v>
          </cell>
          <cell r="F318">
            <v>25.178260715209699</v>
          </cell>
          <cell r="G318">
            <v>23.896801862985729</v>
          </cell>
          <cell r="H318">
            <v>24.127329301075882</v>
          </cell>
          <cell r="I318">
            <v>24.229576116705321</v>
          </cell>
          <cell r="J318">
            <v>21.416416871813482</v>
          </cell>
          <cell r="K318">
            <v>4.7214120391579382</v>
          </cell>
          <cell r="L318">
            <v>2.6948390962952651</v>
          </cell>
          <cell r="M318">
            <v>4.5571925967370657</v>
          </cell>
          <cell r="N318">
            <v>3.703809093639324</v>
          </cell>
          <cell r="O318">
            <v>3.8926494048383402</v>
          </cell>
          <cell r="P318">
            <v>3.468960607884259</v>
          </cell>
        </row>
        <row r="319">
          <cell r="B319" t="str">
            <v>D-SNGA</v>
          </cell>
          <cell r="C319" t="str">
            <v>VAR_fin</v>
          </cell>
          <cell r="D319" t="str">
            <v>BNGA</v>
          </cell>
          <cell r="E319">
            <v>0.30462501172666484</v>
          </cell>
          <cell r="F319">
            <v>3.0399723412780504</v>
          </cell>
          <cell r="G319">
            <v>3.7406217435558536E-3</v>
          </cell>
          <cell r="H319">
            <v>1.3676378597826055E-3</v>
          </cell>
          <cell r="I319">
            <v>1.5910280696878954E-3</v>
          </cell>
          <cell r="J319">
            <v>0.37715333510787391</v>
          </cell>
          <cell r="K319">
            <v>0.76359850780004002</v>
          </cell>
          <cell r="L319">
            <v>1.5314500026531972</v>
          </cell>
          <cell r="M319">
            <v>1.5314675190459401</v>
          </cell>
          <cell r="N319">
            <v>1.5314750230475485</v>
          </cell>
          <cell r="O319">
            <v>1.5314796371164801</v>
          </cell>
          <cell r="P319">
            <v>1.5314956428336586</v>
          </cell>
        </row>
        <row r="320">
          <cell r="B320" t="str">
            <v>D-SNGA</v>
          </cell>
          <cell r="C320" t="str">
            <v>VAR_fin</v>
          </cell>
          <cell r="D320" t="str">
            <v>H2</v>
          </cell>
          <cell r="E320"/>
          <cell r="F320"/>
          <cell r="G320"/>
          <cell r="H320">
            <v>0.2203671969503907</v>
          </cell>
          <cell r="I320">
            <v>0.15809092322416787</v>
          </cell>
          <cell r="J320">
            <v>0.23011936078044806</v>
          </cell>
          <cell r="K320">
            <v>4.9211517038331827E-2</v>
          </cell>
          <cell r="L320">
            <v>7.599786050537391E-2</v>
          </cell>
          <cell r="M320">
            <v>0.14006499362582167</v>
          </cell>
          <cell r="N320">
            <v>0.12327520616935542</v>
          </cell>
          <cell r="O320">
            <v>0.12555261733583639</v>
          </cell>
          <cell r="P320">
            <v>0.14372807059409842</v>
          </cell>
        </row>
        <row r="321">
          <cell r="B321" t="str">
            <v>D-SNGA</v>
          </cell>
          <cell r="C321" t="str">
            <v>VAR_ncap</v>
          </cell>
          <cell r="D321" t="str">
            <v>-</v>
          </cell>
          <cell r="E321">
            <v>1.90917149146177E-5</v>
          </cell>
          <cell r="F321">
            <v>6.7843721955813198E-7</v>
          </cell>
          <cell r="G321">
            <v>1.1190381986131901E-6</v>
          </cell>
          <cell r="H321">
            <v>1.32952337407521E-6</v>
          </cell>
          <cell r="I321">
            <v>2.1458319118885698E-6</v>
          </cell>
          <cell r="J321">
            <v>2.9921359745789601E-6</v>
          </cell>
          <cell r="K321">
            <v>5.4053312514518299E-6</v>
          </cell>
          <cell r="L321">
            <v>3.9438660930451099E-5</v>
          </cell>
          <cell r="M321">
            <v>0.450867387234754</v>
          </cell>
          <cell r="N321">
            <v>1.8717689525390799E-5</v>
          </cell>
          <cell r="O321">
            <v>2.70958469606926E-5</v>
          </cell>
          <cell r="P321">
            <v>9.9417380136318203E-5</v>
          </cell>
        </row>
        <row r="322">
          <cell r="B322" t="str">
            <v>D-SNGA</v>
          </cell>
          <cell r="C322" t="str">
            <v>VAR_cap</v>
          </cell>
          <cell r="D322" t="str">
            <v>-</v>
          </cell>
          <cell r="E322">
            <v>2.2350712933400549</v>
          </cell>
          <cell r="F322">
            <v>2.2350719717772742</v>
          </cell>
          <cell r="G322">
            <v>2.2350730908154728</v>
          </cell>
          <cell r="H322">
            <v>2.2350744203388468</v>
          </cell>
          <cell r="I322">
            <v>2.235076566170759</v>
          </cell>
          <cell r="J322">
            <v>2.2350795583067335</v>
          </cell>
          <cell r="K322">
            <v>2.235084963637985</v>
          </cell>
          <cell r="L322">
            <v>0.76355985826318118</v>
          </cell>
          <cell r="M322">
            <v>0.450939587908529</v>
          </cell>
          <cell r="N322">
            <v>0.450943834179659</v>
          </cell>
          <cell r="O322">
            <v>0.450964288983769</v>
          </cell>
          <cell r="P322">
            <v>0.451062600111445</v>
          </cell>
        </row>
        <row r="323">
          <cell r="B323" t="str">
            <v>RHES-CHPWOD</v>
          </cell>
          <cell r="C323" t="str">
            <v>VAR_fout</v>
          </cell>
          <cell r="D323" t="str">
            <v>RHES_KEV_WOD_ELC_CHP</v>
          </cell>
          <cell r="E323"/>
          <cell r="F323"/>
          <cell r="G323"/>
          <cell r="H323">
            <v>1.2885592923824055E-3</v>
          </cell>
          <cell r="I323">
            <v>2.7095285168034235E-3</v>
          </cell>
          <cell r="J323">
            <v>6.1271815257013104E-3</v>
          </cell>
          <cell r="K323">
            <v>8.9222963763609039E-3</v>
          </cell>
          <cell r="L323">
            <v>1.4735685298236222E-2</v>
          </cell>
          <cell r="M323">
            <v>1.1133296117453895E-2</v>
          </cell>
          <cell r="N323">
            <v>7.3165782905268827E-3</v>
          </cell>
          <cell r="O323">
            <v>7.7561929397411524E-3</v>
          </cell>
          <cell r="P323">
            <v>8.3265365234557569E-3</v>
          </cell>
        </row>
        <row r="324">
          <cell r="B324" t="str">
            <v>RHES-CHPWOD</v>
          </cell>
          <cell r="C324" t="str">
            <v>VAR_fout</v>
          </cell>
          <cell r="D324" t="str">
            <v>RHES_LTH_CHPWOD</v>
          </cell>
          <cell r="E324"/>
          <cell r="F324"/>
          <cell r="G324"/>
          <cell r="H324">
            <v>3.4785532026990716E-3</v>
          </cell>
          <cell r="I324">
            <v>7.16342880724172E-3</v>
          </cell>
          <cell r="J324">
            <v>1.5857240348345646E-2</v>
          </cell>
          <cell r="K324">
            <v>2.2632885148611406E-2</v>
          </cell>
          <cell r="L324">
            <v>3.662284045085519E-2</v>
          </cell>
          <cell r="M324">
            <v>2.7669763512827104E-2</v>
          </cell>
          <cell r="N324">
            <v>1.8184012073889037E-2</v>
          </cell>
          <cell r="O324">
            <v>1.9276593574659825E-2</v>
          </cell>
          <cell r="P324">
            <v>2.0694077841309381E-2</v>
          </cell>
        </row>
        <row r="325">
          <cell r="B325" t="str">
            <v>RHES-CHPWOD</v>
          </cell>
          <cell r="C325" t="str">
            <v>VAR_fin</v>
          </cell>
          <cell r="D325" t="str">
            <v>RWOD</v>
          </cell>
          <cell r="E325"/>
          <cell r="F325"/>
          <cell r="G325"/>
          <cell r="H325">
            <v>7.6464778559152142E-3</v>
          </cell>
          <cell r="I325">
            <v>1.4521274710958518E-2</v>
          </cell>
          <cell r="J325">
            <v>2.5898839602700237E-2</v>
          </cell>
          <cell r="K325">
            <v>3.5641516616001255E-2</v>
          </cell>
          <cell r="L325">
            <v>5.8014495748831309E-2</v>
          </cell>
          <cell r="M325">
            <v>4.3714437590720849E-2</v>
          </cell>
          <cell r="N325">
            <v>3.0961343136830275E-2</v>
          </cell>
          <cell r="O325">
            <v>3.0999205242120811E-2</v>
          </cell>
          <cell r="P325">
            <v>3.8187661129014366E-2</v>
          </cell>
        </row>
        <row r="326">
          <cell r="B326" t="str">
            <v>RHES-CHPWOD</v>
          </cell>
          <cell r="C326" t="str">
            <v>VAR_ncap</v>
          </cell>
          <cell r="D326" t="str">
            <v>-</v>
          </cell>
          <cell r="E326"/>
          <cell r="F326"/>
          <cell r="G326"/>
          <cell r="H326">
            <v>1.1301358032441301E-4</v>
          </cell>
          <cell r="I326">
            <v>1.26547187656452E-4</v>
          </cell>
          <cell r="J326">
            <v>3.2536603150350499E-4</v>
          </cell>
          <cell r="K326">
            <v>3.3880437450421302E-4</v>
          </cell>
          <cell r="L326">
            <v>6.4476581230199005E-4</v>
          </cell>
          <cell r="M326">
            <v>1.0500891200097401E-6</v>
          </cell>
          <cell r="N326">
            <v>4.9673450012972102E-6</v>
          </cell>
          <cell r="O326">
            <v>5.6875350879641501E-4</v>
          </cell>
          <cell r="P326">
            <v>1.6854581883808201E-4</v>
          </cell>
        </row>
        <row r="327">
          <cell r="B327" t="str">
            <v>RHES-CHPWOD</v>
          </cell>
          <cell r="C327" t="str">
            <v>VAR_cap</v>
          </cell>
          <cell r="D327" t="str">
            <v>-</v>
          </cell>
          <cell r="E327"/>
          <cell r="F327"/>
          <cell r="G327"/>
          <cell r="H327">
            <v>1.1301358032441301E-4</v>
          </cell>
          <cell r="I327">
            <v>2.3949240760839883E-4</v>
          </cell>
          <cell r="J327">
            <v>5.4299886008150184E-4</v>
          </cell>
          <cell r="K327">
            <v>7.9044886908795754E-4</v>
          </cell>
          <cell r="L327">
            <v>1.3084666471468046E-3</v>
          </cell>
          <cell r="M327">
            <v>9.8809339451157705E-4</v>
          </cell>
          <cell r="N327">
            <v>6.4997215545001209E-4</v>
          </cell>
          <cell r="O327">
            <v>6.8790730230978308E-4</v>
          </cell>
          <cell r="P327">
            <v>7.4171599618756549E-4</v>
          </cell>
        </row>
        <row r="328">
          <cell r="B328" t="str">
            <v>G-INTC-RES</v>
          </cell>
          <cell r="C328" t="str">
            <v>VAR_fout</v>
          </cell>
          <cell r="D328" t="str">
            <v>RHNS_ELC</v>
          </cell>
          <cell r="E328">
            <v>12.822056359224405</v>
          </cell>
          <cell r="F328">
            <v>14.929338145774409</v>
          </cell>
          <cell r="G328">
            <v>14.966511547160772</v>
          </cell>
          <cell r="H328">
            <v>16.304782236544369</v>
          </cell>
          <cell r="I328">
            <v>17.795276855024241</v>
          </cell>
          <cell r="J328">
            <v>20.309676876700081</v>
          </cell>
          <cell r="K328">
            <v>20.274759462714684</v>
          </cell>
          <cell r="L328">
            <v>21.860816481003269</v>
          </cell>
          <cell r="M328">
            <v>21.930178594655558</v>
          </cell>
          <cell r="N328">
            <v>22.133179290775907</v>
          </cell>
          <cell r="O328">
            <v>21.987016489388992</v>
          </cell>
          <cell r="P328">
            <v>21.752376302848234</v>
          </cell>
        </row>
        <row r="329">
          <cell r="B329" t="str">
            <v>G-INTC-RES</v>
          </cell>
          <cell r="C329" t="str">
            <v>VAR_fout</v>
          </cell>
          <cell r="D329" t="str">
            <v>ELC35</v>
          </cell>
          <cell r="E329">
            <v>42.378807343326159</v>
          </cell>
          <cell r="F329">
            <v>1.4447104808963863E-2</v>
          </cell>
          <cell r="G329">
            <v>1.5408344951290067E-2</v>
          </cell>
          <cell r="H329">
            <v>1.1193288783615387E-2</v>
          </cell>
          <cell r="I329">
            <v>9.4459574040807223E-2</v>
          </cell>
          <cell r="J329">
            <v>0.61723848124977432</v>
          </cell>
          <cell r="K329">
            <v>0.61136080294716433</v>
          </cell>
          <cell r="L329">
            <v>0.55819595523622023</v>
          </cell>
          <cell r="M329">
            <v>0.70069867196488722</v>
          </cell>
          <cell r="N329">
            <v>1.2184356273557637</v>
          </cell>
          <cell r="O329">
            <v>2.2367129976664519</v>
          </cell>
          <cell r="P329">
            <v>2.8144503249183122</v>
          </cell>
        </row>
        <row r="330">
          <cell r="B330" t="str">
            <v>G-INTC-RES</v>
          </cell>
          <cell r="C330" t="str">
            <v>VAR_fout</v>
          </cell>
          <cell r="D330" t="str">
            <v>RHES_ELC</v>
          </cell>
          <cell r="E330">
            <v>22.729439856887662</v>
          </cell>
          <cell r="F330">
            <v>18.562502685666406</v>
          </cell>
          <cell r="G330">
            <v>17.539653895000338</v>
          </cell>
          <cell r="H330">
            <v>17.216065863945612</v>
          </cell>
          <cell r="I330">
            <v>18.227641741169865</v>
          </cell>
          <cell r="J330">
            <v>19.706205186472189</v>
          </cell>
          <cell r="K330">
            <v>19.141793257871718</v>
          </cell>
          <cell r="L330">
            <v>21.018251996697348</v>
          </cell>
          <cell r="M330">
            <v>20.989167407925052</v>
          </cell>
          <cell r="N330">
            <v>20.822383885152068</v>
          </cell>
          <cell r="O330">
            <v>20.812111575195225</v>
          </cell>
          <cell r="P330">
            <v>20.157949263242713</v>
          </cell>
        </row>
        <row r="331">
          <cell r="B331" t="str">
            <v>G-INTC-RES</v>
          </cell>
          <cell r="C331" t="str">
            <v>VAR_fout</v>
          </cell>
          <cell r="D331" t="str">
            <v>RHNM_ELC</v>
          </cell>
          <cell r="E331">
            <v>11.995254058285049</v>
          </cell>
          <cell r="F331">
            <v>15.021544443067734</v>
          </cell>
          <cell r="G331">
            <v>14.557044471320479</v>
          </cell>
          <cell r="H331">
            <v>15.466508188417951</v>
          </cell>
          <cell r="I331">
            <v>15.864768821730435</v>
          </cell>
          <cell r="J331">
            <v>17.721836538792058</v>
          </cell>
          <cell r="K331">
            <v>17.523417891876178</v>
          </cell>
          <cell r="L331">
            <v>18.838266791407982</v>
          </cell>
          <cell r="M331">
            <v>19.216959926331093</v>
          </cell>
          <cell r="N331">
            <v>19.641985437131726</v>
          </cell>
          <cell r="O331">
            <v>18.803003315909407</v>
          </cell>
          <cell r="P331">
            <v>18.536884282865298</v>
          </cell>
        </row>
        <row r="332">
          <cell r="B332" t="str">
            <v>G-INTC-RES</v>
          </cell>
          <cell r="C332" t="str">
            <v>VAR_fout</v>
          </cell>
          <cell r="D332" t="str">
            <v>RHEM_ELC</v>
          </cell>
          <cell r="E332">
            <v>23.669397179789033</v>
          </cell>
          <cell r="F332">
            <v>19.442484541428399</v>
          </cell>
          <cell r="G332">
            <v>18.396335929843385</v>
          </cell>
          <cell r="H332">
            <v>19.250811875917748</v>
          </cell>
          <cell r="I332">
            <v>19.165466812489051</v>
          </cell>
          <cell r="J332">
            <v>21.273561819308799</v>
          </cell>
          <cell r="K332">
            <v>20.891490984704411</v>
          </cell>
          <cell r="L332">
            <v>22.526214064835976</v>
          </cell>
          <cell r="M332">
            <v>22.476065153082189</v>
          </cell>
          <cell r="N332">
            <v>22.097497856302937</v>
          </cell>
          <cell r="O332">
            <v>22.144334592120071</v>
          </cell>
          <cell r="P332">
            <v>21.160454220526471</v>
          </cell>
        </row>
        <row r="333">
          <cell r="B333" t="str">
            <v>G-INTC-RES</v>
          </cell>
          <cell r="C333" t="str">
            <v>VAR_fin</v>
          </cell>
          <cell r="D333" t="str">
            <v>ELC5</v>
          </cell>
          <cell r="E333">
            <v>113.59486915193543</v>
          </cell>
          <cell r="F333">
            <v>67.970316920745859</v>
          </cell>
          <cell r="G333">
            <v>65.474954188276271</v>
          </cell>
          <cell r="H333">
            <v>68.249361453609296</v>
          </cell>
          <cell r="I333">
            <v>71.147613804454451</v>
          </cell>
          <cell r="J333">
            <v>79.628518902522956</v>
          </cell>
          <cell r="K333">
            <v>78.442822400114139</v>
          </cell>
          <cell r="L333">
            <v>84.801745289180772</v>
          </cell>
          <cell r="M333">
            <v>85.313069753958771</v>
          </cell>
          <cell r="N333">
            <v>85.913482096718383</v>
          </cell>
          <cell r="O333">
            <v>85.983178970280136</v>
          </cell>
          <cell r="P333">
            <v>84.422114394401021</v>
          </cell>
        </row>
        <row r="334">
          <cell r="B334" t="str">
            <v>G-INTC-RES</v>
          </cell>
          <cell r="C334" t="str">
            <v>VAR_ncap</v>
          </cell>
          <cell r="D334" t="str">
            <v>-</v>
          </cell>
          <cell r="E334">
            <v>4.5225163035972097E-6</v>
          </cell>
          <cell r="F334">
            <v>2.5601626907562702E-7</v>
          </cell>
          <cell r="G334">
            <v>3.7547280716910502E-7</v>
          </cell>
          <cell r="H334">
            <v>3.2184034238145901E-7</v>
          </cell>
          <cell r="I334">
            <v>2.52832315643584E-7</v>
          </cell>
          <cell r="J334">
            <v>2.6412191658261401E-7</v>
          </cell>
          <cell r="K334">
            <v>6.9494331239283895E-7</v>
          </cell>
          <cell r="L334">
            <v>8.7930273149445098E-7</v>
          </cell>
          <cell r="M334">
            <v>1.1328747218106699E-6</v>
          </cell>
          <cell r="N334">
            <v>2.33351486561333E-6</v>
          </cell>
          <cell r="O334">
            <v>6.3753559192047201E-6</v>
          </cell>
        </row>
        <row r="335">
          <cell r="B335" t="str">
            <v>G-INTC-RES</v>
          </cell>
          <cell r="C335" t="str">
            <v>VAR_cap</v>
          </cell>
          <cell r="D335" t="str">
            <v>-</v>
          </cell>
          <cell r="E335">
            <v>4.3300925142827298</v>
          </cell>
          <cell r="F335">
            <v>4.3300939847208602</v>
          </cell>
          <cell r="G335">
            <v>4.3300972928153021</v>
          </cell>
          <cell r="H335">
            <v>4.3300978453612355</v>
          </cell>
          <cell r="I335">
            <v>4.3300980510149936</v>
          </cell>
          <cell r="J335">
            <v>4.3300983447137078</v>
          </cell>
          <cell r="K335">
            <v>4.3300988416902477</v>
          </cell>
          <cell r="L335">
            <v>4.3300992020259965</v>
          </cell>
          <cell r="M335">
            <v>4.3301007046243249</v>
          </cell>
          <cell r="N335">
            <v>4.3301017761555434</v>
          </cell>
          <cell r="O335">
            <v>4.3301066173820866</v>
          </cell>
          <cell r="P335">
            <v>4.330109923074235</v>
          </cell>
        </row>
        <row r="336">
          <cell r="B336" t="str">
            <v>SCOM-CHPNGA</v>
          </cell>
          <cell r="C336" t="str">
            <v>VAR_fout</v>
          </cell>
          <cell r="D336" t="str">
            <v>CO2_S</v>
          </cell>
          <cell r="E336">
            <v>96.567249370727794</v>
          </cell>
          <cell r="F336">
            <v>98.0797848978155</v>
          </cell>
          <cell r="G336">
            <v>96.769280471147695</v>
          </cell>
          <cell r="H336">
            <v>81.089957495445205</v>
          </cell>
          <cell r="I336">
            <v>71.224927592252399</v>
          </cell>
          <cell r="J336">
            <v>34.880883391939498</v>
          </cell>
          <cell r="K336"/>
          <cell r="L336"/>
          <cell r="M336">
            <v>1.6387240192629999</v>
          </cell>
          <cell r="N336">
            <v>2.4652054624185</v>
          </cell>
          <cell r="O336">
            <v>2.4886804168665599</v>
          </cell>
          <cell r="P336">
            <v>3.7773003197633002</v>
          </cell>
        </row>
        <row r="337">
          <cell r="B337" t="str">
            <v>SCOM-CHPNGA</v>
          </cell>
          <cell r="C337" t="str">
            <v>VAR_fout</v>
          </cell>
          <cell r="D337" t="str">
            <v>SCOM_NKEV_GAS_ELC_CHP</v>
          </cell>
          <cell r="E337">
            <v>0.59443552785337861</v>
          </cell>
          <cell r="F337">
            <v>0.62594927627109065</v>
          </cell>
          <cell r="G337">
            <v>0.6141074822393876</v>
          </cell>
          <cell r="H337">
            <v>0.51597600800711108</v>
          </cell>
          <cell r="I337">
            <v>0.45142433732011783</v>
          </cell>
          <cell r="J337">
            <v>0.22202782662701567</v>
          </cell>
          <cell r="K337"/>
          <cell r="L337"/>
          <cell r="M337">
            <v>9.8802338097316849E-3</v>
          </cell>
          <cell r="N337">
            <v>1.4920486056042206E-2</v>
          </cell>
          <cell r="O337">
            <v>1.5189011653386089E-2</v>
          </cell>
          <cell r="P337">
            <v>2.2487145343447021E-2</v>
          </cell>
        </row>
        <row r="338">
          <cell r="B338" t="str">
            <v>SCOM-CHPNGA</v>
          </cell>
          <cell r="C338" t="str">
            <v>VAR_fout</v>
          </cell>
          <cell r="D338" t="str">
            <v>SCOM_LTH_CHPNGA</v>
          </cell>
          <cell r="E338">
            <v>0.69262013126369038</v>
          </cell>
          <cell r="F338">
            <v>0.75029757690260801</v>
          </cell>
          <cell r="G338">
            <v>0.76694632448487532</v>
          </cell>
          <cell r="H338">
            <v>0.68758262091588029</v>
          </cell>
          <cell r="I338">
            <v>0.63934922360016233</v>
          </cell>
          <cell r="J338">
            <v>0.33304173994052355</v>
          </cell>
          <cell r="K338"/>
          <cell r="L338"/>
          <cell r="M338">
            <v>1.4820350714597523E-2</v>
          </cell>
          <cell r="N338">
            <v>2.2380729084063283E-2</v>
          </cell>
          <cell r="O338">
            <v>2.2783517480079129E-2</v>
          </cell>
          <cell r="P338">
            <v>3.3730718015170573E-2</v>
          </cell>
        </row>
        <row r="339">
          <cell r="B339" t="str">
            <v>SCOM-CHPNGA</v>
          </cell>
          <cell r="C339" t="str">
            <v>VAR_fin</v>
          </cell>
          <cell r="D339" t="str">
            <v>SNGA</v>
          </cell>
          <cell r="E339">
            <v>1.7121852725306355</v>
          </cell>
          <cell r="F339">
            <v>1.7390032783300629</v>
          </cell>
          <cell r="G339">
            <v>1.7157673842402104</v>
          </cell>
          <cell r="H339">
            <v>1.4377652038199489</v>
          </cell>
          <cell r="I339">
            <v>1.2628533261037649</v>
          </cell>
          <cell r="J339">
            <v>0.61845537928970806</v>
          </cell>
          <cell r="K339"/>
          <cell r="L339"/>
          <cell r="M339">
            <v>2.9055390412464518E-2</v>
          </cell>
          <cell r="N339">
            <v>4.3709316709547898E-2</v>
          </cell>
          <cell r="O339">
            <v>4.4125539306144594E-2</v>
          </cell>
          <cell r="P339">
            <v>6.6973409924881253E-2</v>
          </cell>
        </row>
        <row r="340">
          <cell r="B340" t="str">
            <v>SCOM-CHPNGA</v>
          </cell>
          <cell r="C340" t="str">
            <v>VAR_ncap</v>
          </cell>
          <cell r="D340" t="str">
            <v>-</v>
          </cell>
          <cell r="E340"/>
          <cell r="F340">
            <v>2.78702793201673E-2</v>
          </cell>
          <cell r="G340"/>
          <cell r="H340"/>
          <cell r="I340"/>
          <cell r="J340"/>
          <cell r="K340"/>
          <cell r="L340"/>
          <cell r="M340">
            <v>1.14599838334275E-3</v>
          </cell>
          <cell r="N340">
            <v>5.4270684764879296E-4</v>
          </cell>
          <cell r="O340">
            <v>1.22031274901705E-5</v>
          </cell>
          <cell r="P340">
            <v>9.5200983269277104E-4</v>
          </cell>
        </row>
        <row r="341">
          <cell r="B341" t="str">
            <v>SCOM-CHPNGA</v>
          </cell>
          <cell r="C341" t="str">
            <v>VAR_cap</v>
          </cell>
          <cell r="D341" t="str">
            <v>-</v>
          </cell>
          <cell r="E341">
            <v>6.5199538422603467E-2</v>
          </cell>
          <cell r="F341">
            <v>4.8529762785099809E-2</v>
          </cell>
          <cell r="G341">
            <v>4.0615762451012206E-2</v>
          </cell>
          <cell r="H341">
            <v>3.8877827458137448E-2</v>
          </cell>
          <cell r="I341">
            <v>2.9916414885247395E-2</v>
          </cell>
          <cell r="J341">
            <v>1.7132478338922161E-2</v>
          </cell>
          <cell r="K341"/>
          <cell r="L341"/>
          <cell r="M341">
            <v>1.14599838334275E-3</v>
          </cell>
          <cell r="N341">
            <v>1.6878003213552303E-3</v>
          </cell>
          <cell r="O341">
            <v>1.6978006566720394E-3</v>
          </cell>
          <cell r="P341">
            <v>2.6442528351871544E-3</v>
          </cell>
        </row>
        <row r="342">
          <cell r="B342" t="str">
            <v>D-IPLT</v>
          </cell>
          <cell r="C342" t="str">
            <v>VAR_fout</v>
          </cell>
          <cell r="D342" t="str">
            <v>IPLT</v>
          </cell>
          <cell r="E342">
            <v>0.62582360670165149</v>
          </cell>
          <cell r="F342">
            <v>0.7375939817159034</v>
          </cell>
          <cell r="G342">
            <v>0.73634735108718596</v>
          </cell>
          <cell r="H342">
            <v>0.73472041139987199</v>
          </cell>
          <cell r="I342">
            <v>0.73268461421902442</v>
          </cell>
          <cell r="J342">
            <v>0.73065648491464863</v>
          </cell>
          <cell r="K342">
            <v>0.72862678314212281</v>
          </cell>
          <cell r="L342">
            <v>0.72660710810426032</v>
          </cell>
          <cell r="M342">
            <v>0.72661082316261494</v>
          </cell>
          <cell r="N342">
            <v>0.72666681066446892</v>
          </cell>
          <cell r="O342">
            <v>0.72668273443457398</v>
          </cell>
          <cell r="P342">
            <v>0.72680854754164814</v>
          </cell>
        </row>
        <row r="343">
          <cell r="B343" t="str">
            <v>D-IPLT</v>
          </cell>
          <cell r="C343" t="str">
            <v>VAR_fin</v>
          </cell>
          <cell r="D343" t="str">
            <v>PLT</v>
          </cell>
          <cell r="E343">
            <v>0.62582360670165149</v>
          </cell>
          <cell r="F343">
            <v>0.7375939817159034</v>
          </cell>
          <cell r="G343">
            <v>0.73634735108718596</v>
          </cell>
          <cell r="H343">
            <v>0.73472041139987199</v>
          </cell>
          <cell r="I343">
            <v>0.73268461421902442</v>
          </cell>
          <cell r="J343">
            <v>0.73065648491464863</v>
          </cell>
          <cell r="K343">
            <v>0.72862678314212281</v>
          </cell>
          <cell r="L343">
            <v>0.72660710810426032</v>
          </cell>
          <cell r="M343">
            <v>0.72661082316261494</v>
          </cell>
          <cell r="N343">
            <v>0.72666681066446892</v>
          </cell>
          <cell r="O343">
            <v>0.72668273443457398</v>
          </cell>
          <cell r="P343">
            <v>0.72680854754164814</v>
          </cell>
        </row>
        <row r="344">
          <cell r="B344" t="str">
            <v>LTH-STG</v>
          </cell>
          <cell r="C344" t="str">
            <v>VAR_fout</v>
          </cell>
          <cell r="D344" t="str">
            <v>AUX_LTH-STG_OUT</v>
          </cell>
          <cell r="E344">
            <v>9.7664777046713321E-4</v>
          </cell>
          <cell r="F344">
            <v>2.0333553312822067E-3</v>
          </cell>
          <cell r="G344">
            <v>1.0757955882417243E-2</v>
          </cell>
          <cell r="H344">
            <v>2.7517915295970775E-3</v>
          </cell>
          <cell r="I344">
            <v>2.8702480798204993E-3</v>
          </cell>
          <cell r="J344">
            <v>4.2735201271790983E-3</v>
          </cell>
          <cell r="K344">
            <v>3.0978653019467197E-2</v>
          </cell>
          <cell r="L344">
            <v>3.2370898868142463E-2</v>
          </cell>
          <cell r="M344">
            <v>1.3244685766954412E-2</v>
          </cell>
          <cell r="N344">
            <v>5.9797418900347385E-2</v>
          </cell>
          <cell r="O344">
            <v>1.7907985811613569E-2</v>
          </cell>
          <cell r="P344">
            <v>3.9469727630176525E-2</v>
          </cell>
        </row>
        <row r="345">
          <cell r="B345" t="str">
            <v>LTH-STG</v>
          </cell>
          <cell r="C345" t="str">
            <v>VAR_fout</v>
          </cell>
          <cell r="D345" t="str">
            <v>LTH</v>
          </cell>
          <cell r="E345">
            <v>9.7664777046713039E-4</v>
          </cell>
          <cell r="F345">
            <v>2.0347109015030574E-3</v>
          </cell>
          <cell r="G345">
            <v>1.0769162086461417E-2</v>
          </cell>
          <cell r="H345">
            <v>2.7517915295970775E-3</v>
          </cell>
          <cell r="I345">
            <v>2.8728861754820918E-3</v>
          </cell>
          <cell r="J345">
            <v>4.2735201271790826E-3</v>
          </cell>
          <cell r="K345">
            <v>3.1003962376509181E-2</v>
          </cell>
          <cell r="L345">
            <v>3.2370898868142428E-2</v>
          </cell>
          <cell r="M345">
            <v>1.3244685766954391E-2</v>
          </cell>
          <cell r="N345">
            <v>5.9797418900347329E-2</v>
          </cell>
          <cell r="O345">
            <v>1.7907985811613548E-2</v>
          </cell>
          <cell r="P345">
            <v>3.946972763017647E-2</v>
          </cell>
        </row>
        <row r="346">
          <cell r="B346" t="str">
            <v>LTH-STG</v>
          </cell>
          <cell r="C346" t="str">
            <v>VAR_fin</v>
          </cell>
          <cell r="D346" t="str">
            <v>AUX_LTH-STG_IN</v>
          </cell>
          <cell r="E346">
            <v>1.3071381182701845E-3</v>
          </cell>
          <cell r="F346">
            <v>2.6821922771688616E-3</v>
          </cell>
          <cell r="G346">
            <v>1.3900634105762071E-2</v>
          </cell>
          <cell r="H346">
            <v>3.4446805029425625E-3</v>
          </cell>
          <cell r="I346">
            <v>3.4872273642503359E-3</v>
          </cell>
          <cell r="J346">
            <v>5.0326118288536673E-3</v>
          </cell>
          <cell r="K346">
            <v>3.5438040949839177E-2</v>
          </cell>
          <cell r="L346">
            <v>3.5972606500012674E-2</v>
          </cell>
          <cell r="M346">
            <v>1.4721258609924577E-2</v>
          </cell>
          <cell r="N346">
            <v>6.6446517646892606E-2</v>
          </cell>
          <cell r="O346">
            <v>1.9902703103881206E-2</v>
          </cell>
          <cell r="P346">
            <v>4.3860194013348813E-2</v>
          </cell>
        </row>
        <row r="347">
          <cell r="B347" t="str">
            <v>LTH-STG</v>
          </cell>
          <cell r="C347" t="str">
            <v>VAR_fin</v>
          </cell>
          <cell r="D347" t="str">
            <v>LTH</v>
          </cell>
          <cell r="E347">
            <v>1.3071381182701845E-3</v>
          </cell>
          <cell r="F347">
            <v>2.6821922771688616E-3</v>
          </cell>
          <cell r="G347">
            <v>1.3900634105762071E-2</v>
          </cell>
          <cell r="H347">
            <v>3.4446805029425625E-3</v>
          </cell>
          <cell r="I347">
            <v>3.4872273642503359E-3</v>
          </cell>
          <cell r="J347">
            <v>5.0326118288536673E-3</v>
          </cell>
          <cell r="K347">
            <v>3.5438040949839177E-2</v>
          </cell>
          <cell r="L347">
            <v>3.5972606500012674E-2</v>
          </cell>
          <cell r="M347">
            <v>1.4721258609924577E-2</v>
          </cell>
          <cell r="N347">
            <v>6.6446517646892606E-2</v>
          </cell>
          <cell r="O347">
            <v>1.9902703103881206E-2</v>
          </cell>
          <cell r="P347">
            <v>4.3860194013348813E-2</v>
          </cell>
        </row>
        <row r="348">
          <cell r="B348" t="str">
            <v>LTH-STG</v>
          </cell>
          <cell r="C348" t="str">
            <v>VAR_ncap</v>
          </cell>
          <cell r="D348" t="str">
            <v>-</v>
          </cell>
          <cell r="E348">
            <v>8.9117790068818196E-4</v>
          </cell>
          <cell r="F348">
            <v>1.5272948920049802E-5</v>
          </cell>
          <cell r="G348">
            <v>1.65886309537307E-5</v>
          </cell>
          <cell r="H348">
            <v>1.1000558021497099E-5</v>
          </cell>
          <cell r="I348">
            <v>3.0076906987637698E-4</v>
          </cell>
          <cell r="J348">
            <v>6.20219181306328E-4</v>
          </cell>
          <cell r="K348">
            <v>1.06637352963429E-3</v>
          </cell>
          <cell r="L348">
            <v>1.19220497529826E-4</v>
          </cell>
          <cell r="M348">
            <v>5.6165066465647502E-5</v>
          </cell>
          <cell r="N348">
            <v>2.6180829351829102E-3</v>
          </cell>
          <cell r="O348">
            <v>1.33615925908386E-4</v>
          </cell>
          <cell r="P348">
            <v>9.3141278363404595E-4</v>
          </cell>
        </row>
        <row r="349">
          <cell r="B349" t="str">
            <v>LTH-STG</v>
          </cell>
          <cell r="C349" t="str">
            <v>VAR_cap</v>
          </cell>
          <cell r="D349" t="str">
            <v>-</v>
          </cell>
          <cell r="E349">
            <v>1.0552555405212388E-3</v>
          </cell>
          <cell r="F349">
            <v>1.0653488817344828E-3</v>
          </cell>
          <cell r="G349">
            <v>1.0730277036427988E-3</v>
          </cell>
          <cell r="H349">
            <v>9.8824467540067776E-4</v>
          </cell>
          <cell r="I349">
            <v>1.204498781649985E-3</v>
          </cell>
          <cell r="J349">
            <v>1.2953290630077741E-3</v>
          </cell>
          <cell r="K349">
            <v>1.9814805607453008E-3</v>
          </cell>
          <cell r="L349">
            <v>2.0830055314489068E-3</v>
          </cell>
          <cell r="M349">
            <v>1.8141928056264009E-3</v>
          </cell>
          <cell r="N349">
            <v>3.828036653529503E-3</v>
          </cell>
          <cell r="O349">
            <v>2.882461785558477E-3</v>
          </cell>
          <cell r="P349">
            <v>3.6987635160672838E-3</v>
          </cell>
        </row>
        <row r="350">
          <cell r="B350" t="str">
            <v>ITOT-CHPOIL</v>
          </cell>
          <cell r="C350" t="str">
            <v>VAR_fout</v>
          </cell>
          <cell r="D350" t="str">
            <v>ITOT_LTH_CHP</v>
          </cell>
          <cell r="E350">
            <v>0.92983918738431859</v>
          </cell>
          <cell r="F350">
            <v>2.0703049040573478</v>
          </cell>
          <cell r="G350">
            <v>7.8283677253252748E-2</v>
          </cell>
          <cell r="H350">
            <v>1.3029231690329985</v>
          </cell>
          <cell r="I350">
            <v>0.83777884813493653</v>
          </cell>
          <cell r="J350"/>
          <cell r="K350"/>
          <cell r="L350"/>
          <cell r="M350">
            <v>6.4068121024068369E-3</v>
          </cell>
          <cell r="N350">
            <v>7.4500135901681974E-3</v>
          </cell>
          <cell r="O350">
            <v>1.2154588071695463E-2</v>
          </cell>
          <cell r="P350">
            <v>1.7725837895412204E-2</v>
          </cell>
        </row>
        <row r="351">
          <cell r="B351" t="str">
            <v>ITOT-CHPOIL</v>
          </cell>
          <cell r="C351" t="str">
            <v>VAR_fout</v>
          </cell>
          <cell r="D351" t="str">
            <v>ITOT_NKEV_OIL_ELC_CHP</v>
          </cell>
          <cell r="E351">
            <v>7.0539524560189582E-2</v>
          </cell>
          <cell r="F351">
            <v>0.17130757796109281</v>
          </cell>
          <cell r="G351">
            <v>7.4980460834959545E-3</v>
          </cell>
          <cell r="H351">
            <v>0.16922686514280322</v>
          </cell>
          <cell r="I351">
            <v>0.16897534781773974</v>
          </cell>
          <cell r="J351"/>
          <cell r="K351"/>
          <cell r="L351"/>
          <cell r="M351">
            <v>2.8902216828110695E-3</v>
          </cell>
          <cell r="N351">
            <v>3.3608275802957119E-3</v>
          </cell>
          <cell r="O351">
            <v>5.4831409800911689E-3</v>
          </cell>
          <cell r="P351">
            <v>7.996426336909182E-3</v>
          </cell>
        </row>
        <row r="352">
          <cell r="B352" t="str">
            <v>ITOT-CHPOIL</v>
          </cell>
          <cell r="C352" t="str">
            <v>VAR_fout</v>
          </cell>
          <cell r="D352" t="str">
            <v>CO2_I</v>
          </cell>
          <cell r="E352">
            <v>23.114890817059599</v>
          </cell>
          <cell r="F352">
            <v>51.2379677531436</v>
          </cell>
          <cell r="G352">
            <v>2.4552099230219802</v>
          </cell>
          <cell r="H352">
            <v>47.400976597309999</v>
          </cell>
          <cell r="I352">
            <v>47.332493557435498</v>
          </cell>
          <cell r="J352"/>
          <cell r="K352"/>
          <cell r="L352"/>
          <cell r="M352">
            <v>0.922438619770652</v>
          </cell>
          <cell r="N352">
            <v>1.0733268933022</v>
          </cell>
          <cell r="O352">
            <v>1.72200757742656</v>
          </cell>
          <cell r="P352">
            <v>2.6066362598755299</v>
          </cell>
        </row>
        <row r="353">
          <cell r="B353" t="str">
            <v>ITOT-CHPOIL</v>
          </cell>
          <cell r="C353" t="str">
            <v>VAR_fin</v>
          </cell>
          <cell r="D353" t="str">
            <v>ILFO</v>
          </cell>
          <cell r="E353">
            <v>0.31363488218533986</v>
          </cell>
          <cell r="F353">
            <v>0.69522344305486494</v>
          </cell>
          <cell r="G353">
            <v>3.3313567476553362E-2</v>
          </cell>
          <cell r="H353">
            <v>0.64316114786037992</v>
          </cell>
          <cell r="I353">
            <v>0.64223193429356207</v>
          </cell>
          <cell r="J353"/>
          <cell r="K353"/>
          <cell r="L353"/>
          <cell r="M353">
            <v>1.25161278123562E-2</v>
          </cell>
          <cell r="N353">
            <v>1.4563458525131584E-2</v>
          </cell>
          <cell r="O353">
            <v>2.3365096030211169E-2</v>
          </cell>
          <cell r="P353">
            <v>3.5368198912829392E-2</v>
          </cell>
        </row>
        <row r="354">
          <cell r="B354" t="str">
            <v>ITOT-CHPOIL</v>
          </cell>
          <cell r="C354" t="str">
            <v>VAR_ncap</v>
          </cell>
          <cell r="D354" t="str">
            <v>-</v>
          </cell>
          <cell r="E354"/>
          <cell r="F354">
            <v>1.67110903645173E-2</v>
          </cell>
          <cell r="G354"/>
          <cell r="H354"/>
          <cell r="I354"/>
          <cell r="J354"/>
          <cell r="K354"/>
          <cell r="L354"/>
          <cell r="M354">
            <v>8.8418192252479998E-4</v>
          </cell>
          <cell r="N354">
            <v>3.9221253163474601E-4</v>
          </cell>
          <cell r="O354">
            <v>5.6524711930186998E-4</v>
          </cell>
          <cell r="P354">
            <v>1.7989945087566099E-3</v>
          </cell>
        </row>
        <row r="355">
          <cell r="B355" t="str">
            <v>ITOT-CHPOIL</v>
          </cell>
          <cell r="C355" t="str">
            <v>VAR_cap</v>
          </cell>
          <cell r="D355" t="str">
            <v>-</v>
          </cell>
          <cell r="E355">
            <v>8.3045740538118234E-3</v>
          </cell>
          <cell r="F355">
            <v>1.7642128276968407E-2</v>
          </cell>
          <cell r="G355">
            <v>1.7638835198924507E-2</v>
          </cell>
          <cell r="H355">
            <v>1.7637758844766774E-2</v>
          </cell>
          <cell r="I355">
            <v>8.5674708546703247E-3</v>
          </cell>
          <cell r="J355"/>
          <cell r="K355"/>
          <cell r="L355"/>
          <cell r="M355">
            <v>8.8418192252479998E-4</v>
          </cell>
          <cell r="N355">
            <v>1.2739385031101502E-3</v>
          </cell>
          <cell r="O355">
            <v>1.5554202489065352E-3</v>
          </cell>
          <cell r="P355">
            <v>2.7498625465300214E-3</v>
          </cell>
        </row>
        <row r="356">
          <cell r="B356" t="str">
            <v>ENUC_GOE</v>
          </cell>
          <cell r="C356" t="str">
            <v>VAR_fout</v>
          </cell>
          <cell r="D356" t="str">
            <v>ELC</v>
          </cell>
          <cell r="E356">
            <v>29.714419720649051</v>
          </cell>
          <cell r="F356">
            <v>29.714394085423905</v>
          </cell>
          <cell r="G356">
            <v>0.72151141205416824</v>
          </cell>
          <cell r="H356"/>
          <cell r="I356"/>
          <cell r="J356"/>
          <cell r="K356"/>
          <cell r="L356"/>
        </row>
        <row r="357">
          <cell r="B357" t="str">
            <v>ENUC_GOE</v>
          </cell>
          <cell r="C357" t="str">
            <v>VAR_fin</v>
          </cell>
          <cell r="D357" t="str">
            <v>URN</v>
          </cell>
          <cell r="E357">
            <v>89.58063480594069</v>
          </cell>
          <cell r="F357">
            <v>89.580557522932523</v>
          </cell>
          <cell r="G357">
            <v>2.1751543836014458</v>
          </cell>
          <cell r="H357"/>
          <cell r="I357"/>
          <cell r="J357"/>
          <cell r="K357"/>
          <cell r="L357"/>
        </row>
        <row r="358">
          <cell r="B358" t="str">
            <v>ENUC_GOE</v>
          </cell>
          <cell r="C358" t="str">
            <v>VAR_cap</v>
          </cell>
          <cell r="D358" t="str">
            <v>-</v>
          </cell>
          <cell r="E358">
            <v>1.0099999390529346</v>
          </cell>
          <cell r="F358">
            <v>1.00999960154546</v>
          </cell>
          <cell r="G358">
            <v>2.7836311285736048E-2</v>
          </cell>
          <cell r="H358"/>
          <cell r="I358"/>
          <cell r="J358"/>
          <cell r="K358"/>
          <cell r="L358"/>
        </row>
        <row r="359">
          <cell r="B359" t="str">
            <v>D-RNGA</v>
          </cell>
          <cell r="C359" t="str">
            <v>VAR_fout</v>
          </cell>
          <cell r="D359" t="str">
            <v>CO2</v>
          </cell>
          <cell r="E359">
            <v>2657.5862870165602</v>
          </cell>
          <cell r="F359">
            <v>2731.34883361723</v>
          </cell>
          <cell r="G359">
            <v>2938.69706426417</v>
          </cell>
          <cell r="H359">
            <v>2974.2425238435799</v>
          </cell>
          <cell r="I359">
            <v>2593.3598345755499</v>
          </cell>
          <cell r="J359">
            <v>1665.1198237562501</v>
          </cell>
          <cell r="K359">
            <v>916.06925193113398</v>
          </cell>
          <cell r="L359">
            <v>553.85126321056998</v>
          </cell>
          <cell r="M359">
            <v>457.240086564904</v>
          </cell>
          <cell r="N359">
            <v>433.84608880285299</v>
          </cell>
          <cell r="O359">
            <v>436.94365371526499</v>
          </cell>
          <cell r="P359">
            <v>349.65982658739301</v>
          </cell>
        </row>
        <row r="360">
          <cell r="B360" t="str">
            <v>D-RNGA</v>
          </cell>
          <cell r="C360" t="str">
            <v>VAR_fout</v>
          </cell>
          <cell r="D360" t="str">
            <v>RNGA</v>
          </cell>
          <cell r="E360">
            <v>47.278814904388788</v>
          </cell>
          <cell r="F360">
            <v>48.283033569028696</v>
          </cell>
          <cell r="G360">
            <v>51.947716403741374</v>
          </cell>
          <cell r="H360">
            <v>52.57528726433457</v>
          </cell>
          <cell r="I360">
            <v>45.843248818666865</v>
          </cell>
          <cell r="J360">
            <v>29.911368010777188</v>
          </cell>
          <cell r="K360">
            <v>18.338526582231847</v>
          </cell>
          <cell r="L360">
            <v>11.976010405556533</v>
          </cell>
          <cell r="M360">
            <v>10.268537679268009</v>
          </cell>
          <cell r="N360">
            <v>9.8550455346705306</v>
          </cell>
          <cell r="O360">
            <v>9.9098411710181011</v>
          </cell>
          <cell r="P360">
            <v>8.3670965219396471</v>
          </cell>
        </row>
        <row r="361">
          <cell r="B361" t="str">
            <v>D-RNGA</v>
          </cell>
          <cell r="C361" t="str">
            <v>VAR_fout</v>
          </cell>
          <cell r="D361" t="str">
            <v>RSH2</v>
          </cell>
          <cell r="E361"/>
          <cell r="F361"/>
          <cell r="G361"/>
          <cell r="H361">
            <v>0.20252581599881345</v>
          </cell>
          <cell r="I361">
            <v>0.30334644641611369</v>
          </cell>
          <cell r="J361">
            <v>0.32721768261654066</v>
          </cell>
          <cell r="K361">
            <v>0.14986036665685515</v>
          </cell>
          <cell r="L361">
            <v>0.22137545701245537</v>
          </cell>
          <cell r="M361">
            <v>0.21691491207900321</v>
          </cell>
          <cell r="N361">
            <v>0.22449234939921722</v>
          </cell>
          <cell r="O361">
            <v>0.21266805236245848</v>
          </cell>
          <cell r="P361">
            <v>0.24546196179710233</v>
          </cell>
        </row>
        <row r="362">
          <cell r="B362" t="str">
            <v>D-RNGA</v>
          </cell>
          <cell r="C362" t="str">
            <v>VAR_fin</v>
          </cell>
          <cell r="D362" t="str">
            <v>NGA</v>
          </cell>
          <cell r="E362">
            <v>47.120324237882215</v>
          </cell>
          <cell r="F362">
            <v>48.428170808816049</v>
          </cell>
          <cell r="G362">
            <v>52.104557877024291</v>
          </cell>
          <cell r="H362">
            <v>52.734796522049287</v>
          </cell>
          <cell r="I362">
            <v>45.981557350630325</v>
          </cell>
          <cell r="J362">
            <v>29.523401130429871</v>
          </cell>
          <cell r="K362">
            <v>16.242362622892443</v>
          </cell>
          <cell r="L362">
            <v>9.8200578583434499</v>
          </cell>
          <cell r="M362">
            <v>8.1070937334202746</v>
          </cell>
          <cell r="N362">
            <v>7.6923065390576797</v>
          </cell>
          <cell r="O362">
            <v>7.7472279027529343</v>
          </cell>
          <cell r="P362">
            <v>6.1996423153793083</v>
          </cell>
        </row>
        <row r="363">
          <cell r="B363" t="str">
            <v>D-RNGA</v>
          </cell>
          <cell r="C363" t="str">
            <v>VAR_fin</v>
          </cell>
          <cell r="D363" t="str">
            <v>BNGA</v>
          </cell>
          <cell r="E363">
            <v>0.30952849470046107</v>
          </cell>
          <cell r="F363">
            <v>9.1086850233462538E-3</v>
          </cell>
          <cell r="G363">
            <v>9.1117190956181426E-3</v>
          </cell>
          <cell r="H363">
            <v>9.1154158512601838E-3</v>
          </cell>
          <cell r="I363">
            <v>9.1319232774136685E-3</v>
          </cell>
          <cell r="J363">
            <v>0.48458374722944458</v>
          </cell>
          <cell r="K363">
            <v>2.1552469928255538</v>
          </cell>
          <cell r="L363">
            <v>2.1949386690804413</v>
          </cell>
          <cell r="M363">
            <v>2.1949561911690374</v>
          </cell>
          <cell r="N363">
            <v>2.1949634003110026</v>
          </cell>
          <cell r="O363">
            <v>2.194968085376845</v>
          </cell>
          <cell r="P363">
            <v>2.1949855416689639</v>
          </cell>
        </row>
        <row r="364">
          <cell r="B364" t="str">
            <v>D-RNGA</v>
          </cell>
          <cell r="C364" t="str">
            <v>VAR_fin</v>
          </cell>
          <cell r="D364" t="str">
            <v>H2</v>
          </cell>
          <cell r="E364"/>
          <cell r="F364"/>
          <cell r="G364"/>
          <cell r="H364">
            <v>0.20252581599881339</v>
          </cell>
          <cell r="I364">
            <v>0.30334644641611985</v>
          </cell>
          <cell r="J364">
            <v>0.32721698220029971</v>
          </cell>
          <cell r="K364">
            <v>0.14986036665685365</v>
          </cell>
          <cell r="L364">
            <v>0.22137644330326367</v>
          </cell>
          <cell r="M364">
            <v>0.21691488624927605</v>
          </cell>
          <cell r="N364">
            <v>0.22449234939921731</v>
          </cell>
          <cell r="O364">
            <v>0.21266854887707332</v>
          </cell>
          <cell r="P364">
            <v>0.24546383397822746</v>
          </cell>
        </row>
        <row r="365">
          <cell r="B365" t="str">
            <v>D-RNGA</v>
          </cell>
          <cell r="C365" t="str">
            <v>VAR_ncap</v>
          </cell>
          <cell r="D365" t="str">
            <v>-</v>
          </cell>
          <cell r="E365">
            <v>1.40062876526291E-6</v>
          </cell>
          <cell r="F365">
            <v>3.9377913631208501E-7</v>
          </cell>
          <cell r="G365">
            <v>4.8977631007100295E-7</v>
          </cell>
          <cell r="H365">
            <v>4.6866436010662599E-7</v>
          </cell>
          <cell r="I365">
            <v>6.3805984459941504E-7</v>
          </cell>
          <cell r="J365">
            <v>8.8047358307966299E-7</v>
          </cell>
          <cell r="K365">
            <v>1.58572563951731E-6</v>
          </cell>
          <cell r="L365">
            <v>1.33923019564334E-5</v>
          </cell>
          <cell r="M365">
            <v>0.59982623116061395</v>
          </cell>
          <cell r="N365">
            <v>4.79730289187471E-5</v>
          </cell>
          <cell r="O365">
            <v>9.8052323139586608E-4</v>
          </cell>
          <cell r="P365">
            <v>5.05260700808936E-5</v>
          </cell>
        </row>
        <row r="366">
          <cell r="B366" t="str">
            <v>D-RNGA</v>
          </cell>
          <cell r="C366" t="str">
            <v>VAR_cap</v>
          </cell>
          <cell r="D366" t="str">
            <v>-</v>
          </cell>
          <cell r="E366">
            <v>3.0972414080246855</v>
          </cell>
          <cell r="F366">
            <v>3.0972418018038215</v>
          </cell>
          <cell r="G366">
            <v>3.0972422915801316</v>
          </cell>
          <cell r="H366">
            <v>3.0972427602444919</v>
          </cell>
          <cell r="I366">
            <v>3.0972433983043364</v>
          </cell>
          <cell r="J366">
            <v>3.0972442787779193</v>
          </cell>
          <cell r="K366">
            <v>3.097245864503559</v>
          </cell>
          <cell r="L366">
            <v>1.0580278795970655</v>
          </cell>
          <cell r="M366">
            <v>0.59984548057020903</v>
          </cell>
          <cell r="N366">
            <v>0.599892224172907</v>
          </cell>
          <cell r="O366">
            <v>0.60087163082341599</v>
          </cell>
          <cell r="P366">
            <v>0.60092175005203297</v>
          </cell>
        </row>
        <row r="367">
          <cell r="B367" t="str">
            <v>RHES-CHPGFC</v>
          </cell>
          <cell r="C367" t="str">
            <v>VAR_fout</v>
          </cell>
          <cell r="D367" t="str">
            <v>CO2_R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0.30451932832907902</v>
          </cell>
          <cell r="N367">
            <v>0.56618231644861505</v>
          </cell>
          <cell r="O367">
            <v>0.57034819613102195</v>
          </cell>
          <cell r="P367">
            <v>1.02669501221893</v>
          </cell>
        </row>
        <row r="368">
          <cell r="B368" t="str">
            <v>RHES-CHPGFC</v>
          </cell>
          <cell r="C368" t="str">
            <v>VAR_fout</v>
          </cell>
          <cell r="D368" t="str">
            <v>RHES_NKEV_GAS_ELC_CHP</v>
          </cell>
          <cell r="E368"/>
          <cell r="F368"/>
          <cell r="G368"/>
          <cell r="H368"/>
          <cell r="I368"/>
          <cell r="J368"/>
          <cell r="K368"/>
          <cell r="L368"/>
          <cell r="M368">
            <v>2.4296754919873329E-3</v>
          </cell>
          <cell r="N368">
            <v>4.5174120993240622E-3</v>
          </cell>
          <cell r="O368">
            <v>4.5506505010453838E-3</v>
          </cell>
          <cell r="P368">
            <v>8.1917155230233577E-3</v>
          </cell>
        </row>
        <row r="369">
          <cell r="B369" t="str">
            <v>RHES-CHPGFC</v>
          </cell>
          <cell r="C369" t="str">
            <v>VAR_fout</v>
          </cell>
          <cell r="D369" t="str">
            <v>RHES_LTH_CHPNGA</v>
          </cell>
          <cell r="E369"/>
          <cell r="F369"/>
          <cell r="G369"/>
          <cell r="H369"/>
          <cell r="I369"/>
          <cell r="J369"/>
          <cell r="K369"/>
          <cell r="L369"/>
          <cell r="M369">
            <v>2.4296754919873329E-3</v>
          </cell>
          <cell r="N369">
            <v>4.5174120993240622E-3</v>
          </cell>
          <cell r="O369">
            <v>4.5506505010453838E-3</v>
          </cell>
          <cell r="P369">
            <v>8.1917155230233577E-3</v>
          </cell>
        </row>
        <row r="370">
          <cell r="B370" t="str">
            <v>RHES-CHPGFC</v>
          </cell>
          <cell r="C370" t="str">
            <v>VAR_fin</v>
          </cell>
          <cell r="D370" t="str">
            <v>RNGA</v>
          </cell>
          <cell r="E370"/>
          <cell r="F370"/>
          <cell r="G370"/>
          <cell r="H370"/>
          <cell r="I370"/>
          <cell r="J370"/>
          <cell r="K370"/>
          <cell r="L370"/>
          <cell r="M370">
            <v>5.3992788710829562E-3</v>
          </cell>
          <cell r="N370">
            <v>1.0038693554053469E-2</v>
          </cell>
          <cell r="O370">
            <v>1.011255666898974E-2</v>
          </cell>
          <cell r="P370">
            <v>1.8203812273385241E-2</v>
          </cell>
        </row>
        <row r="371">
          <cell r="B371" t="str">
            <v>RHES-CHPGFC</v>
          </cell>
          <cell r="C371" t="str">
            <v>VAR_ncap</v>
          </cell>
          <cell r="D371" t="str">
            <v>-</v>
          </cell>
          <cell r="E371"/>
          <cell r="F371"/>
          <cell r="G371"/>
          <cell r="H371"/>
          <cell r="I371"/>
          <cell r="J371"/>
          <cell r="K371"/>
          <cell r="L371"/>
          <cell r="M371">
            <v>2.15557610122874E-4</v>
          </cell>
          <cell r="N371">
            <v>1.8715649828320201E-4</v>
          </cell>
          <cell r="O371">
            <v>2.83801074218371E-6</v>
          </cell>
          <cell r="P371">
            <v>3.2732486252248902E-4</v>
          </cell>
        </row>
        <row r="372">
          <cell r="B372" t="str">
            <v>RHES-CHPGFC</v>
          </cell>
          <cell r="C372" t="str">
            <v>VAR_cap</v>
          </cell>
          <cell r="D372" t="str">
            <v>-</v>
          </cell>
          <cell r="E372"/>
          <cell r="F372"/>
          <cell r="G372"/>
          <cell r="H372"/>
          <cell r="I372"/>
          <cell r="J372"/>
          <cell r="K372"/>
          <cell r="L372"/>
          <cell r="M372">
            <v>2.15557610122874E-4</v>
          </cell>
          <cell r="N372">
            <v>4.025025238290214E-4</v>
          </cell>
          <cell r="O372">
            <v>4.0481733070838176E-4</v>
          </cell>
          <cell r="P372">
            <v>7.3101789194901783E-4</v>
          </cell>
        </row>
        <row r="373">
          <cell r="B373" t="str">
            <v>ITOT-CHPHFC</v>
          </cell>
          <cell r="C373" t="str">
            <v>VAR_fout</v>
          </cell>
          <cell r="D373" t="str">
            <v>ITOT_LTH_CHP</v>
          </cell>
          <cell r="E373"/>
          <cell r="F373"/>
          <cell r="G373"/>
          <cell r="H373"/>
          <cell r="I373">
            <v>0.60085345238021037</v>
          </cell>
          <cell r="J373">
            <v>0.26317467089769786</v>
          </cell>
          <cell r="K373">
            <v>0.24126237469118622</v>
          </cell>
          <cell r="L373">
            <v>0.22117576125448446</v>
          </cell>
          <cell r="M373">
            <v>0.45387784462857378</v>
          </cell>
          <cell r="N373">
            <v>0.45394461847406875</v>
          </cell>
          <cell r="O373">
            <v>1.2241143039816034</v>
          </cell>
          <cell r="P373">
            <v>1.2243915745700735</v>
          </cell>
        </row>
        <row r="374">
          <cell r="B374" t="str">
            <v>ITOT-CHPHFC</v>
          </cell>
          <cell r="C374" t="str">
            <v>VAR_fout</v>
          </cell>
          <cell r="D374" t="str">
            <v>ITOT_KEV_HFC_ELC_CHP</v>
          </cell>
          <cell r="E374"/>
          <cell r="F374"/>
          <cell r="G374"/>
          <cell r="H374"/>
          <cell r="I374">
            <v>0.89182146605158585</v>
          </cell>
          <cell r="J374">
            <v>0.43862445149616347</v>
          </cell>
          <cell r="K374">
            <v>0.43865886307488361</v>
          </cell>
          <cell r="L374">
            <v>0.44235152250896886</v>
          </cell>
          <cell r="M374">
            <v>0.90775568925714756</v>
          </cell>
          <cell r="N374">
            <v>0.90788923694813684</v>
          </cell>
          <cell r="O374">
            <v>2.4482286079632063</v>
          </cell>
          <cell r="P374">
            <v>2.4487831491401466</v>
          </cell>
        </row>
        <row r="375">
          <cell r="B375" t="str">
            <v>ITOT-CHPHFC</v>
          </cell>
          <cell r="C375" t="str">
            <v>VAR_fin</v>
          </cell>
          <cell r="D375" t="str">
            <v>IH2</v>
          </cell>
          <cell r="E375"/>
          <cell r="F375"/>
          <cell r="G375"/>
          <cell r="H375"/>
          <cell r="I375">
            <v>1.7068353417255242</v>
          </cell>
          <cell r="J375">
            <v>0.79749900272029717</v>
          </cell>
          <cell r="K375">
            <v>0.76288497926066712</v>
          </cell>
          <cell r="L375">
            <v>0.73725253751494813</v>
          </cell>
          <cell r="M375">
            <v>1.5129261487619128</v>
          </cell>
          <cell r="N375">
            <v>1.5131487282468949</v>
          </cell>
          <cell r="O375">
            <v>4.0803810132720146</v>
          </cell>
          <cell r="P375">
            <v>4.0813052485669088</v>
          </cell>
        </row>
        <row r="376">
          <cell r="B376" t="str">
            <v>ITOT-CHPHFC</v>
          </cell>
          <cell r="C376" t="str">
            <v>VAR_ncap</v>
          </cell>
          <cell r="D376" t="str">
            <v>-</v>
          </cell>
          <cell r="E376"/>
          <cell r="F376"/>
          <cell r="G376"/>
          <cell r="H376"/>
          <cell r="I376">
            <v>3.8723091824256498E-2</v>
          </cell>
          <cell r="J376">
            <v>6.0832735521152401E-6</v>
          </cell>
          <cell r="K376">
            <v>1.0986248943609001E-3</v>
          </cell>
          <cell r="L376">
            <v>3.4447521678859901E-2</v>
          </cell>
          <cell r="M376">
            <v>1.53017446082181E-2</v>
          </cell>
          <cell r="N376">
            <v>5.23333276788422E-3</v>
          </cell>
          <cell r="O376">
            <v>7.8681804234731798E-2</v>
          </cell>
          <cell r="P376">
            <v>1.6197903482956098E-2</v>
          </cell>
        </row>
        <row r="377">
          <cell r="B377" t="str">
            <v>ITOT-CHPHFC</v>
          </cell>
          <cell r="C377" t="str">
            <v>VAR_cap</v>
          </cell>
          <cell r="D377" t="str">
            <v>-</v>
          </cell>
          <cell r="E377"/>
          <cell r="F377"/>
          <cell r="G377"/>
          <cell r="H377"/>
          <cell r="I377">
            <v>3.8723091824256498E-2</v>
          </cell>
          <cell r="J377">
            <v>3.8728614959375907E-2</v>
          </cell>
          <cell r="K377">
            <v>3.9826575899222588E-2</v>
          </cell>
          <cell r="L377">
            <v>3.555065654717425E-2</v>
          </cell>
          <cell r="M377">
            <v>5.0701285511197666E-2</v>
          </cell>
          <cell r="N377">
            <v>5.4980205153629017E-2</v>
          </cell>
          <cell r="O377">
            <v>0.10046427515735316</v>
          </cell>
          <cell r="P377">
            <v>0.10011024392641335</v>
          </cell>
        </row>
        <row r="378">
          <cell r="B378" t="str">
            <v>G-INTC-TRA</v>
          </cell>
          <cell r="C378" t="str">
            <v>VAR_fout</v>
          </cell>
          <cell r="D378" t="str">
            <v>TRAN_ELC</v>
          </cell>
          <cell r="E378">
            <v>4.651989129186398</v>
          </cell>
          <cell r="F378">
            <v>12.40602468623492</v>
          </cell>
          <cell r="G378">
            <v>24.655069159015344</v>
          </cell>
          <cell r="H378">
            <v>25.624137668787832</v>
          </cell>
          <cell r="I378">
            <v>24.16012353279713</v>
          </cell>
          <cell r="J378">
            <v>21.606452156464595</v>
          </cell>
          <cell r="K378">
            <v>23.815601974046267</v>
          </cell>
          <cell r="L378">
            <v>24.14470129231325</v>
          </cell>
          <cell r="M378">
            <v>24.959754160511828</v>
          </cell>
          <cell r="N378">
            <v>25.034295565315478</v>
          </cell>
          <cell r="O378">
            <v>24.71042524236239</v>
          </cell>
          <cell r="P378">
            <v>24.735302058163747</v>
          </cell>
        </row>
        <row r="379">
          <cell r="B379" t="str">
            <v>G-INTC-TRA</v>
          </cell>
          <cell r="C379" t="str">
            <v>VAR_fin</v>
          </cell>
          <cell r="D379" t="str">
            <v>ELC3</v>
          </cell>
          <cell r="E379">
            <v>4.2941438115566815</v>
          </cell>
          <cell r="F379">
            <v>12.393303522368418</v>
          </cell>
          <cell r="G379">
            <v>24.640563378903419</v>
          </cell>
          <cell r="H379">
            <v>18.013007668157773</v>
          </cell>
          <cell r="I379">
            <v>23.767596342277745</v>
          </cell>
          <cell r="J379">
            <v>11.279838993448424</v>
          </cell>
          <cell r="K379">
            <v>22.640003075364127</v>
          </cell>
          <cell r="L379">
            <v>11.07905597273867</v>
          </cell>
          <cell r="M379">
            <v>24.260924436975365</v>
          </cell>
          <cell r="N379">
            <v>24.136859388332162</v>
          </cell>
          <cell r="O379">
            <v>23.607775631555455</v>
          </cell>
          <cell r="P379">
            <v>23.455339447383576</v>
          </cell>
        </row>
        <row r="380">
          <cell r="B380" t="str">
            <v>G-INTC-TRA</v>
          </cell>
          <cell r="C380" t="str">
            <v>VAR_fin</v>
          </cell>
          <cell r="D380" t="str">
            <v>ELC5</v>
          </cell>
          <cell r="E380">
            <v>0.35784531762972288</v>
          </cell>
          <cell r="F380">
            <v>1.2721163866498471E-2</v>
          </cell>
          <cell r="G380">
            <v>1.4505780111919202E-2</v>
          </cell>
          <cell r="H380">
            <v>7.6111300006300446</v>
          </cell>
          <cell r="I380">
            <v>0.39252719051939577</v>
          </cell>
          <cell r="J380">
            <v>10.326613163016164</v>
          </cell>
          <cell r="K380">
            <v>1.1755988986821639</v>
          </cell>
          <cell r="L380">
            <v>13.065645319574562</v>
          </cell>
          <cell r="M380">
            <v>0.69882972353647599</v>
          </cell>
          <cell r="N380">
            <v>0.89743617698334244</v>
          </cell>
          <cell r="O380">
            <v>1.1026496108069355</v>
          </cell>
          <cell r="P380">
            <v>1.2799626107801712</v>
          </cell>
        </row>
        <row r="381">
          <cell r="B381" t="str">
            <v>G-INTC-TRA</v>
          </cell>
          <cell r="C381" t="str">
            <v>VAR_ncap</v>
          </cell>
          <cell r="D381" t="str">
            <v>-</v>
          </cell>
          <cell r="E381">
            <v>9.3186419473650399E-7</v>
          </cell>
          <cell r="F381">
            <v>1.00342573135625E-6</v>
          </cell>
          <cell r="G381">
            <v>1.15700991335307E-6</v>
          </cell>
          <cell r="H381">
            <v>1.37974982973572E-6</v>
          </cell>
          <cell r="I381">
            <v>1.9708771687802298E-6</v>
          </cell>
          <cell r="J381">
            <v>2.5302807623272E-6</v>
          </cell>
          <cell r="K381">
            <v>2.95988630474359E-6</v>
          </cell>
          <cell r="L381">
            <v>3.8603164510109197E-6</v>
          </cell>
          <cell r="M381">
            <v>4.9250117217926703E-6</v>
          </cell>
          <cell r="N381">
            <v>9.7425022462271999E-6</v>
          </cell>
          <cell r="O381">
            <v>1.7402367538232701E-5</v>
          </cell>
        </row>
        <row r="382">
          <cell r="B382" t="str">
            <v>G-INTC-TRA</v>
          </cell>
          <cell r="C382" t="str">
            <v>VAR_cap</v>
          </cell>
          <cell r="D382" t="str">
            <v>-</v>
          </cell>
          <cell r="E382">
            <v>0.86351880627381705</v>
          </cell>
          <cell r="F382">
            <v>0.86351910925749953</v>
          </cell>
          <cell r="G382">
            <v>0.86352074156374314</v>
          </cell>
          <cell r="H382">
            <v>0.86352265769730641</v>
          </cell>
          <cell r="I382">
            <v>0.86352375294593975</v>
          </cell>
          <cell r="J382">
            <v>0.86352622399104595</v>
          </cell>
          <cell r="K382">
            <v>0.86352920463412597</v>
          </cell>
          <cell r="L382">
            <v>0.86353073936772207</v>
          </cell>
          <cell r="M382">
            <v>0.863537309373128</v>
          </cell>
          <cell r="N382">
            <v>0.86354187086459189</v>
          </cell>
          <cell r="O382">
            <v>0.86355764624675335</v>
          </cell>
          <cell r="P382">
            <v>0.8635666695656794</v>
          </cell>
        </row>
        <row r="383">
          <cell r="B383" t="str">
            <v>SCOM-SWHSTG-CHPBIO</v>
          </cell>
          <cell r="C383" t="str">
            <v>VAR_fout</v>
          </cell>
          <cell r="D383" t="str">
            <v>AUX_SCOM-CHPBIO_OUT</v>
          </cell>
          <cell r="E383">
            <v>1.2395457268878267E-5</v>
          </cell>
          <cell r="F383">
            <v>3.4186142656139141E-3</v>
          </cell>
          <cell r="G383">
            <v>0.38547368257779335</v>
          </cell>
          <cell r="H383">
            <v>1.3017739374513738E-2</v>
          </cell>
          <cell r="I383">
            <v>6.0355260914632537E-2</v>
          </cell>
          <cell r="J383">
            <v>8.1692098749924461E-2</v>
          </cell>
          <cell r="K383">
            <v>0.15183368208602488</v>
          </cell>
          <cell r="L383">
            <v>0.2441600884049748</v>
          </cell>
          <cell r="M383">
            <v>0.21346897535034465</v>
          </cell>
          <cell r="N383">
            <v>0.23103276460109543</v>
          </cell>
          <cell r="O383">
            <v>0.23595416489865279</v>
          </cell>
          <cell r="P383">
            <v>0.35221272444138702</v>
          </cell>
        </row>
        <row r="384">
          <cell r="B384" t="str">
            <v>SCOM-SWHSTG-CHPBIO</v>
          </cell>
          <cell r="C384" t="str">
            <v>VAR_fout</v>
          </cell>
          <cell r="D384" t="str">
            <v>SCOM_LTH_CHPBIO</v>
          </cell>
          <cell r="E384">
            <v>1.2395457268878291E-5</v>
          </cell>
          <cell r="F384">
            <v>3.4214085352563079E-3</v>
          </cell>
          <cell r="G384">
            <v>0.38596598613153288</v>
          </cell>
          <cell r="H384">
            <v>1.3017739374513719E-2</v>
          </cell>
          <cell r="I384">
            <v>6.042239691120041E-2</v>
          </cell>
          <cell r="J384">
            <v>8.1692098749924363E-2</v>
          </cell>
          <cell r="K384">
            <v>0.15198210210761431</v>
          </cell>
          <cell r="L384">
            <v>0.24416008840497475</v>
          </cell>
          <cell r="M384">
            <v>0.21346897535034462</v>
          </cell>
          <cell r="N384">
            <v>0.2310327646010954</v>
          </cell>
          <cell r="O384">
            <v>0.23595416489865276</v>
          </cell>
          <cell r="P384">
            <v>0.35221272444138702</v>
          </cell>
        </row>
        <row r="385">
          <cell r="B385" t="str">
            <v>SCOM-SWHSTG-CHPBIO</v>
          </cell>
          <cell r="C385" t="str">
            <v>VAR_fin</v>
          </cell>
          <cell r="D385" t="str">
            <v>SCOM_LTH_CHPBIO</v>
          </cell>
          <cell r="E385">
            <v>2.024412516868281E-5</v>
          </cell>
          <cell r="F385">
            <v>4.1672385795679372E-3</v>
          </cell>
          <cell r="G385">
            <v>0.45948825791423359</v>
          </cell>
          <cell r="H385">
            <v>1.4967859912284378E-2</v>
          </cell>
          <cell r="I385">
            <v>6.7140937659057931E-2</v>
          </cell>
          <cell r="J385">
            <v>8.7845907488525915E-2</v>
          </cell>
          <cell r="K385">
            <v>0.15831963078651456</v>
          </cell>
          <cell r="L385">
            <v>0.24663129301498127</v>
          </cell>
          <cell r="M385">
            <v>0.21563016871771054</v>
          </cell>
          <cell r="N385">
            <v>0.23337136998077929</v>
          </cell>
          <cell r="O385">
            <v>0.23834248139272954</v>
          </cell>
          <cell r="P385">
            <v>0.35577536982099067</v>
          </cell>
        </row>
        <row r="386">
          <cell r="B386" t="str">
            <v>SCOM-SWHSTG-CHPBIO</v>
          </cell>
          <cell r="C386" t="str">
            <v>VAR_fin</v>
          </cell>
          <cell r="D386" t="str">
            <v>AUX_SCOM-CHPBIO_IN</v>
          </cell>
          <cell r="E386">
            <v>2.024412516868281E-5</v>
          </cell>
          <cell r="F386">
            <v>4.1672385795679372E-3</v>
          </cell>
          <cell r="G386">
            <v>0.45948825791423359</v>
          </cell>
          <cell r="H386">
            <v>1.4967859912284378E-2</v>
          </cell>
          <cell r="I386">
            <v>6.7140937659057931E-2</v>
          </cell>
          <cell r="J386">
            <v>8.7845907488525915E-2</v>
          </cell>
          <cell r="K386">
            <v>0.15831963078651456</v>
          </cell>
          <cell r="L386">
            <v>0.24663129301498127</v>
          </cell>
          <cell r="M386">
            <v>0.21563016871771054</v>
          </cell>
          <cell r="N386">
            <v>0.23337136998077929</v>
          </cell>
          <cell r="O386">
            <v>0.23834248139272954</v>
          </cell>
          <cell r="P386">
            <v>0.35577536982099067</v>
          </cell>
        </row>
        <row r="387">
          <cell r="B387" t="str">
            <v>SCOM-SWHSTG-CHPBIO</v>
          </cell>
          <cell r="C387" t="str">
            <v>VAR_ncap</v>
          </cell>
          <cell r="D387" t="str">
            <v>-</v>
          </cell>
          <cell r="E387">
            <v>1.2981007997054201E-2</v>
          </cell>
          <cell r="F387">
            <v>2.0863615347909499E-4</v>
          </cell>
          <cell r="G387">
            <v>1.4078155447932001E-2</v>
          </cell>
          <cell r="H387">
            <v>4.0805357156279201E-5</v>
          </cell>
          <cell r="I387">
            <v>4.3593144414477798E-3</v>
          </cell>
          <cell r="J387">
            <v>1.60870910441532E-2</v>
          </cell>
          <cell r="K387">
            <v>1.44239056688988E-2</v>
          </cell>
          <cell r="L387">
            <v>6.4343240697780097E-3</v>
          </cell>
          <cell r="M387">
            <v>1.2192210772371001E-2</v>
          </cell>
          <cell r="N387">
            <v>1.69102128504088E-2</v>
          </cell>
          <cell r="O387">
            <v>1.08312391636052E-2</v>
          </cell>
          <cell r="P387">
            <v>1.4350006338047699E-2</v>
          </cell>
        </row>
        <row r="388">
          <cell r="B388" t="str">
            <v>SCOM-SWHSTG-CHPBIO</v>
          </cell>
          <cell r="C388" t="str">
            <v>VAR_cap</v>
          </cell>
          <cell r="D388" t="str">
            <v>-</v>
          </cell>
          <cell r="E388">
            <v>1.2981007997054201E-2</v>
          </cell>
          <cell r="F388">
            <v>1.3178906768800142E-2</v>
          </cell>
          <cell r="G388">
            <v>2.7234919915474692E-2</v>
          </cell>
          <cell r="H388">
            <v>1.70694825914278E-2</v>
          </cell>
          <cell r="I388">
            <v>1.914902273918399E-2</v>
          </cell>
          <cell r="J388">
            <v>2.3296687501081319E-2</v>
          </cell>
          <cell r="K388">
            <v>3.4786797027412303E-2</v>
          </cell>
          <cell r="L388">
            <v>3.6825443082807149E-2</v>
          </cell>
          <cell r="M388">
            <v>3.3452853871251534E-2</v>
          </cell>
          <cell r="N388">
            <v>3.5395362150831777E-2</v>
          </cell>
          <cell r="O388">
            <v>3.7008301585640516E-2</v>
          </cell>
          <cell r="P388">
            <v>4.1965863955876932E-2</v>
          </cell>
        </row>
        <row r="389">
          <cell r="B389" t="str">
            <v>SCOM-SWHSTG-CHPHFC</v>
          </cell>
          <cell r="C389" t="str">
            <v>VAR_fout</v>
          </cell>
          <cell r="D389" t="str">
            <v>AUX_SCOM-CHPHFC_OUT</v>
          </cell>
          <cell r="E389">
            <v>4.8027404247458898E-5</v>
          </cell>
          <cell r="F389">
            <v>9.7398232387383322E-5</v>
          </cell>
          <cell r="G389">
            <v>9.9485337368263155E-5</v>
          </cell>
          <cell r="H389">
            <v>9.3581045397087212E-3</v>
          </cell>
          <cell r="I389">
            <v>3.3417975212972247E-2</v>
          </cell>
          <cell r="J389">
            <v>3.6566162398712965E-2</v>
          </cell>
          <cell r="K389">
            <v>4.2038104639641916E-2</v>
          </cell>
          <cell r="L389">
            <v>0.18682586918814889</v>
          </cell>
          <cell r="M389">
            <v>0.19651528597143961</v>
          </cell>
          <cell r="N389">
            <v>0.31598829231055775</v>
          </cell>
          <cell r="O389">
            <v>0.51481700046045109</v>
          </cell>
          <cell r="P389">
            <v>1.26253460866222</v>
          </cell>
        </row>
        <row r="390">
          <cell r="B390" t="str">
            <v>SCOM-SWHSTG-CHPHFC</v>
          </cell>
          <cell r="C390" t="str">
            <v>VAR_fout</v>
          </cell>
          <cell r="D390" t="str">
            <v>SCOM_LTH_CHPHFC</v>
          </cell>
          <cell r="E390">
            <v>4.8027404247458993E-5</v>
          </cell>
          <cell r="F390">
            <v>9.7477842692272288E-5</v>
          </cell>
          <cell r="G390">
            <v>9.9612393993254506E-5</v>
          </cell>
          <cell r="H390">
            <v>9.358104539708709E-3</v>
          </cell>
          <cell r="I390">
            <v>3.3455147599193533E-2</v>
          </cell>
          <cell r="J390">
            <v>3.6566162398712923E-2</v>
          </cell>
          <cell r="K390">
            <v>4.2079197606054081E-2</v>
          </cell>
          <cell r="L390">
            <v>0.18682586918814889</v>
          </cell>
          <cell r="M390">
            <v>0.19651528597143955</v>
          </cell>
          <cell r="N390">
            <v>0.31598829231055775</v>
          </cell>
          <cell r="O390">
            <v>0.51481700046045098</v>
          </cell>
          <cell r="P390">
            <v>1.26253460866222</v>
          </cell>
        </row>
        <row r="391">
          <cell r="B391" t="str">
            <v>SCOM-SWHSTG-CHPHFC</v>
          </cell>
          <cell r="C391" t="str">
            <v>VAR_fin</v>
          </cell>
          <cell r="D391" t="str">
            <v>SCOM_LTH_CHPHFC</v>
          </cell>
          <cell r="E391">
            <v>4.8027404247458993E-5</v>
          </cell>
          <cell r="F391">
            <v>9.7477842692272288E-5</v>
          </cell>
          <cell r="G391">
            <v>9.9612393993254506E-5</v>
          </cell>
          <cell r="H391">
            <v>1.0761383090621147E-2</v>
          </cell>
          <cell r="I391">
            <v>3.7177327312442249E-2</v>
          </cell>
          <cell r="J391">
            <v>3.9323395283259517E-2</v>
          </cell>
          <cell r="K391">
            <v>4.3837438597334973E-2</v>
          </cell>
          <cell r="L391">
            <v>0.18871794027087885</v>
          </cell>
          <cell r="M391">
            <v>0.19850522995093484</v>
          </cell>
          <cell r="N391">
            <v>0.31918503433418721</v>
          </cell>
          <cell r="O391">
            <v>0.52002211327332004</v>
          </cell>
          <cell r="P391">
            <v>1.2752924245888664</v>
          </cell>
        </row>
        <row r="392">
          <cell r="B392" t="str">
            <v>SCOM-SWHSTG-CHPHFC</v>
          </cell>
          <cell r="C392" t="str">
            <v>VAR_fin</v>
          </cell>
          <cell r="D392" t="str">
            <v>AUX_SCOM-CHPHFC_IN</v>
          </cell>
          <cell r="E392">
            <v>4.8027404247458993E-5</v>
          </cell>
          <cell r="F392">
            <v>9.7477842692272288E-5</v>
          </cell>
          <cell r="G392">
            <v>9.9612393993254506E-5</v>
          </cell>
          <cell r="H392">
            <v>1.0761383090621147E-2</v>
          </cell>
          <cell r="I392">
            <v>3.7177327312442249E-2</v>
          </cell>
          <cell r="J392">
            <v>3.9323395283259517E-2</v>
          </cell>
          <cell r="K392">
            <v>4.3837438597334973E-2</v>
          </cell>
          <cell r="L392">
            <v>0.18871794027087885</v>
          </cell>
          <cell r="M392">
            <v>0.19850522995093484</v>
          </cell>
          <cell r="N392">
            <v>0.31918503433418721</v>
          </cell>
          <cell r="O392">
            <v>0.52002211327332004</v>
          </cell>
          <cell r="P392">
            <v>1.2752924245888664</v>
          </cell>
        </row>
        <row r="393">
          <cell r="B393" t="str">
            <v>SCOM-SWHSTG-CHPHFC</v>
          </cell>
          <cell r="C393" t="str">
            <v>VAR_ncap</v>
          </cell>
          <cell r="D393" t="str">
            <v>-</v>
          </cell>
          <cell r="E393">
            <v>4.68077891877985E-3</v>
          </cell>
          <cell r="F393">
            <v>1.2548431403370901E-4</v>
          </cell>
          <cell r="G393">
            <v>2.4120633214292099E-4</v>
          </cell>
          <cell r="H393">
            <v>2.9511110349646799E-4</v>
          </cell>
          <cell r="I393">
            <v>6.28557022017142E-3</v>
          </cell>
          <cell r="J393">
            <v>1.86370486867356E-3</v>
          </cell>
          <cell r="K393">
            <v>4.5177950384722298E-4</v>
          </cell>
          <cell r="L393">
            <v>1.15990440645407E-2</v>
          </cell>
          <cell r="M393">
            <v>3.6066329717075399E-4</v>
          </cell>
          <cell r="N393">
            <v>8.6848006293128999E-3</v>
          </cell>
          <cell r="O393">
            <v>2.1459415474364699E-2</v>
          </cell>
          <cell r="P393">
            <v>4.9050873184732301E-2</v>
          </cell>
        </row>
        <row r="394">
          <cell r="B394" t="str">
            <v>SCOM-SWHSTG-CHPHFC</v>
          </cell>
          <cell r="C394" t="str">
            <v>VAR_cap</v>
          </cell>
          <cell r="D394" t="str">
            <v>-</v>
          </cell>
          <cell r="E394">
            <v>4.68077891877985E-3</v>
          </cell>
          <cell r="F394">
            <v>4.790824536005104E-3</v>
          </cell>
          <cell r="G394">
            <v>4.9944173347819237E-3</v>
          </cell>
          <cell r="H394">
            <v>5.2344075108153327E-3</v>
          </cell>
          <cell r="I394">
            <v>7.9459498370496214E-3</v>
          </cell>
          <cell r="J394">
            <v>8.3360630003091948E-3</v>
          </cell>
          <cell r="K394">
            <v>8.5112745930376703E-3</v>
          </cell>
          <cell r="L394">
            <v>1.3808720388561367E-2</v>
          </cell>
          <cell r="M394">
            <v>1.2475830060218379E-2</v>
          </cell>
          <cell r="N394">
            <v>2.0502797228708493E-2</v>
          </cell>
          <cell r="O394">
            <v>3.2250653551499753E-2</v>
          </cell>
          <cell r="P394">
            <v>7.9069803819800263E-2</v>
          </cell>
        </row>
        <row r="395">
          <cell r="B395" t="str">
            <v>D-IHFO</v>
          </cell>
          <cell r="C395" t="str">
            <v>VAR_fout</v>
          </cell>
          <cell r="D395" t="str">
            <v>CO2</v>
          </cell>
          <cell r="E395">
            <v>213.78267027575001</v>
          </cell>
          <cell r="F395">
            <v>212.86133455448601</v>
          </cell>
          <cell r="G395">
            <v>0.70654944086484295</v>
          </cell>
          <cell r="H395">
            <v>0.18077188533393601</v>
          </cell>
          <cell r="I395">
            <v>0.17740811479327201</v>
          </cell>
          <cell r="J395">
            <v>0.39683244618403601</v>
          </cell>
          <cell r="K395">
            <v>0.14603106555993201</v>
          </cell>
          <cell r="L395"/>
        </row>
        <row r="396">
          <cell r="B396" t="str">
            <v>D-IHFO</v>
          </cell>
          <cell r="C396" t="str">
            <v>VAR_fout</v>
          </cell>
          <cell r="D396" t="str">
            <v>IHFO</v>
          </cell>
          <cell r="E396">
            <v>2.7300292278026181</v>
          </cell>
          <cell r="F396">
            <v>2.7182636649325143</v>
          </cell>
          <cell r="G396">
            <v>9.0227174258821295E-3</v>
          </cell>
          <cell r="H396">
            <v>2.3084777165991426E-3</v>
          </cell>
          <cell r="I396">
            <v>2.2655219808522292E-3</v>
          </cell>
          <cell r="J396">
            <v>5.0675958683902619E-3</v>
          </cell>
          <cell r="K396">
            <v>1.8648334620928215E-3</v>
          </cell>
          <cell r="L396"/>
        </row>
        <row r="397">
          <cell r="B397" t="str">
            <v>D-IHFO</v>
          </cell>
          <cell r="C397" t="str">
            <v>VAR_fin</v>
          </cell>
          <cell r="D397" t="str">
            <v>HFO</v>
          </cell>
          <cell r="E397">
            <v>2.7763983152694744</v>
          </cell>
          <cell r="F397">
            <v>2.7644329162920305</v>
          </cell>
          <cell r="G397">
            <v>9.1759667644784777E-3</v>
          </cell>
          <cell r="H397">
            <v>2.3476868225186546E-3</v>
          </cell>
          <cell r="I397">
            <v>2.3040014908217209E-3</v>
          </cell>
          <cell r="J397">
            <v>5.1536681322602064E-3</v>
          </cell>
          <cell r="K397">
            <v>1.8965073449341817E-3</v>
          </cell>
          <cell r="L397"/>
        </row>
        <row r="398">
          <cell r="B398" t="str">
            <v>RHNM-CHPNGA</v>
          </cell>
          <cell r="C398" t="str">
            <v>VAR_fout</v>
          </cell>
          <cell r="D398" t="str">
            <v>CO2_R</v>
          </cell>
          <cell r="E398"/>
          <cell r="F398">
            <v>0.94359253266045595</v>
          </cell>
          <cell r="G398">
            <v>4.1799153735793304</v>
          </cell>
          <cell r="H398">
            <v>3.44516261057128</v>
          </cell>
          <cell r="I398">
            <v>3.8900920484415198</v>
          </cell>
          <cell r="J398">
            <v>2.2632349743933902</v>
          </cell>
          <cell r="K398"/>
          <cell r="L398"/>
          <cell r="M398">
            <v>0.71344502679983002</v>
          </cell>
          <cell r="N398">
            <v>1.33046483080978</v>
          </cell>
          <cell r="O398">
            <v>0.76182892027994098</v>
          </cell>
          <cell r="P398">
            <v>1.49386913362344</v>
          </cell>
        </row>
        <row r="399">
          <cell r="B399" t="str">
            <v>RHNM-CHPNGA</v>
          </cell>
          <cell r="C399" t="str">
            <v>VAR_fout</v>
          </cell>
          <cell r="D399" t="str">
            <v>RHNM_NKEV_GAS_ELC_CHP</v>
          </cell>
          <cell r="E399"/>
          <cell r="F399">
            <v>4.7975381609157205E-3</v>
          </cell>
          <cell r="G399">
            <v>1.9391955168906634E-2</v>
          </cell>
          <cell r="H399">
            <v>1.7284050532958124E-2</v>
          </cell>
          <cell r="I399">
            <v>1.9395159450743254E-2</v>
          </cell>
          <cell r="J399">
            <v>1.1818971455692214E-2</v>
          </cell>
          <cell r="K399"/>
          <cell r="L399"/>
          <cell r="M399">
            <v>3.457041538115956E-3</v>
          </cell>
          <cell r="N399">
            <v>6.6256131843316678E-3</v>
          </cell>
          <cell r="O399">
            <v>3.5252264907230531E-3</v>
          </cell>
          <cell r="P399">
            <v>6.7410440803764649E-3</v>
          </cell>
        </row>
        <row r="400">
          <cell r="B400" t="str">
            <v>RHNM-CHPNGA</v>
          </cell>
          <cell r="C400" t="str">
            <v>VAR_fout</v>
          </cell>
          <cell r="D400" t="str">
            <v>RHNM_LTH_CHPNGA</v>
          </cell>
          <cell r="E400"/>
          <cell r="F400">
            <v>1.0320772898815944E-2</v>
          </cell>
          <cell r="G400">
            <v>4.1102029116625145E-2</v>
          </cell>
          <cell r="H400">
            <v>3.5720371101446852E-2</v>
          </cell>
          <cell r="I400">
            <v>3.9595800933320664E-2</v>
          </cell>
          <cell r="J400">
            <v>2.3831696541805607E-2</v>
          </cell>
          <cell r="K400"/>
          <cell r="L400"/>
          <cell r="M400">
            <v>6.8025656072604268E-3</v>
          </cell>
          <cell r="N400">
            <v>1.3037496911104259E-2</v>
          </cell>
          <cell r="O400">
            <v>6.9367359978743885E-3</v>
          </cell>
          <cell r="P400">
            <v>1.3264635125902067E-2</v>
          </cell>
        </row>
        <row r="401">
          <cell r="B401" t="str">
            <v>RHNM-CHPNGA</v>
          </cell>
          <cell r="C401" t="str">
            <v>VAR_fin</v>
          </cell>
          <cell r="D401" t="str">
            <v>RNGA</v>
          </cell>
          <cell r="E401"/>
          <cell r="F401">
            <v>1.6730364054263404E-2</v>
          </cell>
          <cell r="G401">
            <v>7.4111974708853265E-2</v>
          </cell>
          <cell r="H401">
            <v>6.1084443449845295E-2</v>
          </cell>
          <cell r="I401">
            <v>6.8973263270239671E-2</v>
          </cell>
          <cell r="J401">
            <v>4.0128279687826084E-2</v>
          </cell>
          <cell r="K401"/>
          <cell r="L401"/>
          <cell r="M401">
            <v>1.264973451772748E-2</v>
          </cell>
          <cell r="N401">
            <v>2.3589801964712401E-2</v>
          </cell>
          <cell r="O401">
            <v>1.3507604969502509E-2</v>
          </cell>
          <cell r="P401">
            <v>2.6487041376302162E-2</v>
          </cell>
        </row>
        <row r="402">
          <cell r="B402" t="str">
            <v>RHNM-CHPNGA</v>
          </cell>
          <cell r="C402" t="str">
            <v>VAR_ncap</v>
          </cell>
          <cell r="D402" t="str">
            <v>-</v>
          </cell>
          <cell r="E402"/>
          <cell r="F402">
            <v>1.43800709782435E-3</v>
          </cell>
          <cell r="G402"/>
          <cell r="H402"/>
          <cell r="I402"/>
          <cell r="J402"/>
          <cell r="K402"/>
          <cell r="L402"/>
          <cell r="M402">
            <v>4.9976951309973897E-4</v>
          </cell>
          <cell r="N402">
            <v>3.1735784106144298E-4</v>
          </cell>
          <cell r="O402">
            <v>4.0306135588192598E-6</v>
          </cell>
          <cell r="P402">
            <v>5.8881161338192605E-4</v>
          </cell>
        </row>
        <row r="403">
          <cell r="B403" t="str">
            <v>RHNM-CHPNGA</v>
          </cell>
          <cell r="C403" t="str">
            <v>VAR_cap</v>
          </cell>
          <cell r="D403" t="str">
            <v>-</v>
          </cell>
          <cell r="E403"/>
          <cell r="F403">
            <v>1.43800709782435E-3</v>
          </cell>
          <cell r="G403">
            <v>1.4379194839845056E-3</v>
          </cell>
          <cell r="H403">
            <v>1.437829115289291E-3</v>
          </cell>
          <cell r="I403">
            <v>1.437787461473015E-3</v>
          </cell>
          <cell r="J403">
            <v>8.8368167880860209E-4</v>
          </cell>
          <cell r="K403"/>
          <cell r="L403"/>
          <cell r="M403">
            <v>4.9976951309973897E-4</v>
          </cell>
          <cell r="N403">
            <v>8.1655986104263087E-4</v>
          </cell>
          <cell r="O403">
            <v>8.188264014407817E-4</v>
          </cell>
          <cell r="P403">
            <v>1.4040114131192117E-3</v>
          </cell>
        </row>
        <row r="404">
          <cell r="B404" t="str">
            <v>G-INTC-EXP00-DE</v>
          </cell>
          <cell r="C404" t="str">
            <v>VAR_fout</v>
          </cell>
          <cell r="D404" t="str">
            <v>ELC_E-DE</v>
          </cell>
          <cell r="E404">
            <v>26.492998979788247</v>
          </cell>
          <cell r="F404">
            <v>1.678306566310592E-3</v>
          </cell>
          <cell r="G404">
            <v>1.877028705097941E-3</v>
          </cell>
          <cell r="H404">
            <v>1.9303859119091408E-3</v>
          </cell>
          <cell r="I404">
            <v>3.143268730867994E-3</v>
          </cell>
          <cell r="J404">
            <v>3.847957784345382E-3</v>
          </cell>
          <cell r="K404">
            <v>4.9376768136070977E-3</v>
          </cell>
          <cell r="L404">
            <v>2.2617149378592926E-3</v>
          </cell>
          <cell r="M404">
            <v>1.4820611091896727E-3</v>
          </cell>
          <cell r="N404">
            <v>1.5356852326280862E-3</v>
          </cell>
          <cell r="O404">
            <v>1.5312491987936512E-3</v>
          </cell>
          <cell r="P404">
            <v>3.5019804568239919E-3</v>
          </cell>
        </row>
        <row r="405">
          <cell r="B405" t="str">
            <v>G-INTC-EXP00-DE</v>
          </cell>
          <cell r="C405" t="str">
            <v>VAR_fin</v>
          </cell>
          <cell r="D405" t="str">
            <v>ELC</v>
          </cell>
          <cell r="E405">
            <v>26.492998979788247</v>
          </cell>
          <cell r="F405">
            <v>1.678306566310592E-3</v>
          </cell>
          <cell r="G405">
            <v>1.877028705097941E-3</v>
          </cell>
          <cell r="H405">
            <v>1.9303859119091408E-3</v>
          </cell>
          <cell r="I405">
            <v>3.143268730867994E-3</v>
          </cell>
          <cell r="J405">
            <v>3.847957784345382E-3</v>
          </cell>
          <cell r="K405">
            <v>4.9376768136070977E-3</v>
          </cell>
          <cell r="L405">
            <v>2.2617149378592926E-3</v>
          </cell>
          <cell r="M405">
            <v>1.4820611091896727E-3</v>
          </cell>
          <cell r="N405">
            <v>1.5356852326280862E-3</v>
          </cell>
          <cell r="O405">
            <v>1.5312491987936512E-3</v>
          </cell>
          <cell r="P405">
            <v>3.5019804568239919E-3</v>
          </cell>
        </row>
        <row r="406">
          <cell r="B406" t="str">
            <v>G-INTC-EXP00-DE</v>
          </cell>
          <cell r="C406" t="str">
            <v>VAR_ncap</v>
          </cell>
          <cell r="D406" t="str">
            <v>-</v>
          </cell>
          <cell r="E406">
            <v>1.18791774796761E-5</v>
          </cell>
          <cell r="F406">
            <v>1.0793042510420001E-5</v>
          </cell>
          <cell r="G406">
            <v>2.14104942613831E-5</v>
          </cell>
          <cell r="H406">
            <v>1.83260443258056E-5</v>
          </cell>
          <cell r="I406">
            <v>1.14331354041209E-3</v>
          </cell>
          <cell r="J406">
            <v>9.6934821334954005E-5</v>
          </cell>
          <cell r="K406">
            <v>1.05153725666266E-4</v>
          </cell>
          <cell r="L406">
            <v>2.35808050608162E-5</v>
          </cell>
          <cell r="M406">
            <v>4.1220257761344002E-5</v>
          </cell>
          <cell r="N406">
            <v>1.83766606588009E-3</v>
          </cell>
        </row>
        <row r="407">
          <cell r="B407" t="str">
            <v>G-INTC-EXP00-DE</v>
          </cell>
          <cell r="C407" t="str">
            <v>VAR_cap</v>
          </cell>
          <cell r="D407" t="str">
            <v>-</v>
          </cell>
          <cell r="E407">
            <v>4.0287142385163133</v>
          </cell>
          <cell r="F407">
            <v>2.1841134464199996E-3</v>
          </cell>
          <cell r="G407">
            <v>2.1721393878593176E-3</v>
          </cell>
          <cell r="H407">
            <v>2.1690098386448753E-3</v>
          </cell>
          <cell r="I407">
            <v>2.1936112153797538E-3</v>
          </cell>
          <cell r="J407">
            <v>2.1979597302763665E-3</v>
          </cell>
          <cell r="K407">
            <v>3.1426138010388627E-3</v>
          </cell>
          <cell r="L407">
            <v>1.9959266398943409E-3</v>
          </cell>
          <cell r="M407">
            <v>1.3437888239073287E-3</v>
          </cell>
          <cell r="N407">
            <v>1.3730218550634223E-3</v>
          </cell>
          <cell r="O407">
            <v>1.3782074838477178E-3</v>
          </cell>
          <cell r="P407">
            <v>3.1906521015465914E-3</v>
          </cell>
        </row>
        <row r="408">
          <cell r="B408" t="str">
            <v>ENUC_BMGL_EXT</v>
          </cell>
          <cell r="C408" t="str">
            <v>VAR_fout</v>
          </cell>
          <cell r="D408" t="str">
            <v>ELC</v>
          </cell>
          <cell r="E408"/>
          <cell r="F408">
            <v>33.159825391677764</v>
          </cell>
          <cell r="G408">
            <v>31.987139351564842</v>
          </cell>
          <cell r="H408">
            <v>33.159806979885204</v>
          </cell>
          <cell r="I408">
            <v>33.159798678535523</v>
          </cell>
          <cell r="J408">
            <v>33.159838847446423</v>
          </cell>
          <cell r="K408"/>
          <cell r="L408"/>
        </row>
        <row r="409">
          <cell r="B409" t="str">
            <v>ENUC_BMGL_EXT</v>
          </cell>
          <cell r="C409" t="str">
            <v>VAR_fin</v>
          </cell>
          <cell r="D409" t="str">
            <v>URN</v>
          </cell>
          <cell r="E409"/>
          <cell r="F409">
            <v>100.00570659782402</v>
          </cell>
          <cell r="G409">
            <v>96.469038516081511</v>
          </cell>
          <cell r="H409">
            <v>100.00565107026006</v>
          </cell>
          <cell r="I409">
            <v>100.00562603447248</v>
          </cell>
          <cell r="J409">
            <v>100.00574717866648</v>
          </cell>
          <cell r="K409"/>
          <cell r="L409"/>
        </row>
        <row r="410">
          <cell r="B410" t="str">
            <v>ENUC_BMGL_EXT</v>
          </cell>
          <cell r="C410" t="str">
            <v>VAR_ncap</v>
          </cell>
          <cell r="D410" t="str">
            <v>-</v>
          </cell>
          <cell r="E410"/>
          <cell r="F410">
            <v>1.23260166572423</v>
          </cell>
          <cell r="G410"/>
          <cell r="H410"/>
          <cell r="I410"/>
          <cell r="J410"/>
          <cell r="K410"/>
          <cell r="L410"/>
        </row>
        <row r="411">
          <cell r="B411" t="str">
            <v>ENUC_BMGL_EXT</v>
          </cell>
          <cell r="C411" t="str">
            <v>VAR_cap</v>
          </cell>
          <cell r="D411" t="str">
            <v>-</v>
          </cell>
          <cell r="E411"/>
          <cell r="F411">
            <v>1.23260166572423</v>
          </cell>
          <cell r="G411">
            <v>1.2326014358388504</v>
          </cell>
          <cell r="H411">
            <v>1.2326013250722183</v>
          </cell>
          <cell r="I411">
            <v>1.2326012834583617</v>
          </cell>
          <cell r="J411">
            <v>1.2326012200480214</v>
          </cell>
          <cell r="K411"/>
          <cell r="L411"/>
        </row>
        <row r="412">
          <cell r="B412" t="str">
            <v>CEN-EBAT</v>
          </cell>
          <cell r="C412" t="str">
            <v>VAR_fout</v>
          </cell>
          <cell r="D412" t="str">
            <v>ELC13</v>
          </cell>
          <cell r="E412">
            <v>1.4882626367420758E-2</v>
          </cell>
          <cell r="F412">
            <v>1.1683035607268971E-2</v>
          </cell>
          <cell r="G412">
            <v>1.1990005075621315E-2</v>
          </cell>
          <cell r="H412">
            <v>1.381529544956637E-2</v>
          </cell>
          <cell r="I412">
            <v>1.1478960250188959</v>
          </cell>
          <cell r="J412">
            <v>1.1493610209223029</v>
          </cell>
          <cell r="K412">
            <v>1.1497495460289067</v>
          </cell>
          <cell r="L412">
            <v>2.7688839048580007</v>
          </cell>
          <cell r="M412">
            <v>2.8342259718278013</v>
          </cell>
          <cell r="N412">
            <v>2.836882862857113</v>
          </cell>
          <cell r="O412">
            <v>2.8378469369848975</v>
          </cell>
          <cell r="P412">
            <v>3.2321840636042212</v>
          </cell>
        </row>
        <row r="413">
          <cell r="B413" t="str">
            <v>CEN-EBAT</v>
          </cell>
          <cell r="C413" t="str">
            <v>VAR_fout</v>
          </cell>
          <cell r="D413" t="str">
            <v>AUX_CEN-EBAT_OUT</v>
          </cell>
          <cell r="E413">
            <v>1.4882626367420711E-2</v>
          </cell>
          <cell r="F413">
            <v>1.1683035607268934E-2</v>
          </cell>
          <cell r="G413">
            <v>1.1990005075621276E-2</v>
          </cell>
          <cell r="H413">
            <v>1.381529544956633E-2</v>
          </cell>
          <cell r="I413">
            <v>1.1478960250188919</v>
          </cell>
          <cell r="J413">
            <v>1.1493610209222986</v>
          </cell>
          <cell r="K413">
            <v>1.149749546028904</v>
          </cell>
          <cell r="L413">
            <v>2.7688839048579927</v>
          </cell>
          <cell r="M413">
            <v>2.8342259718277933</v>
          </cell>
          <cell r="N413">
            <v>2.8368828628571059</v>
          </cell>
          <cell r="O413">
            <v>2.8378469369848878</v>
          </cell>
          <cell r="P413">
            <v>3.2321840636042105</v>
          </cell>
        </row>
        <row r="414">
          <cell r="B414" t="str">
            <v>CEN-EBAT</v>
          </cell>
          <cell r="C414" t="str">
            <v>VAR_fin</v>
          </cell>
          <cell r="D414" t="str">
            <v>AUX_CEN-EBAT_IN</v>
          </cell>
          <cell r="E414">
            <v>1.7171468086014208E-2</v>
          </cell>
          <cell r="F414">
            <v>1.3481219471386998E-2</v>
          </cell>
          <cell r="G414">
            <v>1.3833242187025791E-2</v>
          </cell>
          <cell r="H414">
            <v>1.5938441188618865E-2</v>
          </cell>
          <cell r="I414">
            <v>1.3239306673416864</v>
          </cell>
          <cell r="J414">
            <v>1.3256221559887686</v>
          </cell>
          <cell r="K414">
            <v>1.3260684261549163</v>
          </cell>
          <cell r="L414">
            <v>3.1934974618516199</v>
          </cell>
          <cell r="M414">
            <v>3.2688596337250533</v>
          </cell>
          <cell r="N414">
            <v>3.271923959501402</v>
          </cell>
          <cell r="O414">
            <v>3.2730358745813559</v>
          </cell>
          <cell r="P414">
            <v>3.7278453410373924</v>
          </cell>
        </row>
        <row r="415">
          <cell r="B415" t="str">
            <v>CEN-EBAT</v>
          </cell>
          <cell r="C415" t="str">
            <v>VAR_fin</v>
          </cell>
          <cell r="D415" t="str">
            <v>ELC13</v>
          </cell>
          <cell r="E415">
            <v>1.7171468086014208E-2</v>
          </cell>
          <cell r="F415">
            <v>1.3481219471386998E-2</v>
          </cell>
          <cell r="G415">
            <v>1.3833242187025791E-2</v>
          </cell>
          <cell r="H415">
            <v>1.5938441188618865E-2</v>
          </cell>
          <cell r="I415">
            <v>1.3239306673416864</v>
          </cell>
          <cell r="J415">
            <v>1.3256221559887686</v>
          </cell>
          <cell r="K415">
            <v>1.3260684261549163</v>
          </cell>
          <cell r="L415">
            <v>3.1934974618516199</v>
          </cell>
          <cell r="M415">
            <v>3.2688596337250533</v>
          </cell>
          <cell r="N415">
            <v>3.271923959501402</v>
          </cell>
          <cell r="O415">
            <v>3.2730358745813559</v>
          </cell>
          <cell r="P415">
            <v>3.7278453410373924</v>
          </cell>
        </row>
        <row r="416">
          <cell r="B416" t="str">
            <v>CEN-EBAT</v>
          </cell>
          <cell r="C416" t="str">
            <v>VAR_ncap</v>
          </cell>
          <cell r="D416" t="str">
            <v>-</v>
          </cell>
          <cell r="E416">
            <v>2.5607643698049602E-3</v>
          </cell>
          <cell r="F416">
            <v>5.0260661592577299E-6</v>
          </cell>
          <cell r="G416">
            <v>1.3432011857472901E-5</v>
          </cell>
          <cell r="H416">
            <v>4.7637296641057101E-4</v>
          </cell>
          <cell r="I416">
            <v>0.44985197512506703</v>
          </cell>
          <cell r="J416">
            <v>0.120077764557368</v>
          </cell>
          <cell r="K416">
            <v>0.217385512847283</v>
          </cell>
          <cell r="L416">
            <v>0.312424575800963</v>
          </cell>
          <cell r="M416">
            <v>0.160691128482466</v>
          </cell>
          <cell r="N416">
            <v>0.25040015750292499</v>
          </cell>
          <cell r="O416">
            <v>0.29253819807451498</v>
          </cell>
          <cell r="P416">
            <v>0.11165549802657999</v>
          </cell>
        </row>
        <row r="417">
          <cell r="B417" t="str">
            <v>CEN-EBAT</v>
          </cell>
          <cell r="C417" t="str">
            <v>VAR_cap</v>
          </cell>
          <cell r="D417" t="str">
            <v>-</v>
          </cell>
          <cell r="E417">
            <v>2.5607643698049602E-3</v>
          </cell>
          <cell r="F417">
            <v>2.5649228691604839E-3</v>
          </cell>
          <cell r="G417">
            <v>2.576313498051778E-3</v>
          </cell>
          <cell r="H417">
            <v>2.3619082091552064E-3</v>
          </cell>
          <cell r="I417">
            <v>0.45033165753363352</v>
          </cell>
          <cell r="J417">
            <v>0.57002594864394995</v>
          </cell>
          <cell r="K417">
            <v>0.5707115743866864</v>
          </cell>
          <cell r="L417">
            <v>0.57081783068544656</v>
          </cell>
          <cell r="M417">
            <v>0.57089126580848115</v>
          </cell>
          <cell r="N417">
            <v>0.5711477446966875</v>
          </cell>
          <cell r="O417">
            <v>0.57139126262085438</v>
          </cell>
          <cell r="P417">
            <v>0.57316144682702364</v>
          </cell>
        </row>
        <row r="418">
          <cell r="B418" t="str">
            <v>ESOL-PV</v>
          </cell>
          <cell r="C418" t="str">
            <v>VAR_fout</v>
          </cell>
          <cell r="D418" t="str">
            <v>ELC35</v>
          </cell>
          <cell r="E418"/>
          <cell r="F418"/>
          <cell r="G418">
            <v>1.4256685564060585E-3</v>
          </cell>
          <cell r="H418">
            <v>1.823411237376348E-3</v>
          </cell>
          <cell r="I418">
            <v>1.0480966356389938</v>
          </cell>
          <cell r="J418">
            <v>1.7954623785052304</v>
          </cell>
          <cell r="K418">
            <v>4.6036407670521546</v>
          </cell>
          <cell r="L418">
            <v>7.4118001325230818</v>
          </cell>
          <cell r="M418">
            <v>6.5841233560322454</v>
          </cell>
          <cell r="N418">
            <v>5.6181919840151089</v>
          </cell>
          <cell r="O418">
            <v>2.8790925924659811</v>
          </cell>
          <cell r="P418">
            <v>8.7561122381166548E-2</v>
          </cell>
        </row>
        <row r="419">
          <cell r="B419" t="str">
            <v>ESOL-PV</v>
          </cell>
          <cell r="C419" t="str">
            <v>VAR_fin</v>
          </cell>
          <cell r="D419" t="str">
            <v>SOL</v>
          </cell>
          <cell r="E419"/>
          <cell r="F419"/>
          <cell r="G419">
            <v>1.4256685564060585E-3</v>
          </cell>
          <cell r="H419">
            <v>1.823411237376348E-3</v>
          </cell>
          <cell r="I419">
            <v>1.0480966356389938</v>
          </cell>
          <cell r="J419">
            <v>1.7954623785052304</v>
          </cell>
          <cell r="K419">
            <v>4.6036407670521546</v>
          </cell>
          <cell r="L419">
            <v>7.4118001325230818</v>
          </cell>
          <cell r="M419">
            <v>6.5841233560322454</v>
          </cell>
          <cell r="N419">
            <v>5.6181919840151089</v>
          </cell>
          <cell r="O419">
            <v>2.8790925924659811</v>
          </cell>
          <cell r="P419">
            <v>8.7561122381166548E-2</v>
          </cell>
        </row>
        <row r="420">
          <cell r="B420" t="str">
            <v>ESOL-PV</v>
          </cell>
          <cell r="C420" t="str">
            <v>VAR_fin</v>
          </cell>
          <cell r="D420" t="str">
            <v>SOLPVC</v>
          </cell>
          <cell r="E420"/>
          <cell r="F420"/>
          <cell r="G420">
            <v>1.4256685564060601E-3</v>
          </cell>
          <cell r="H420">
            <v>1.82341123737635E-3</v>
          </cell>
          <cell r="I420">
            <v>1.04809663563899</v>
          </cell>
          <cell r="J420">
            <v>1.7954623785052299</v>
          </cell>
          <cell r="K420">
            <v>4.60364076705216</v>
          </cell>
          <cell r="L420">
            <v>7.41180013252308</v>
          </cell>
          <cell r="M420">
            <v>6.5841233560322499</v>
          </cell>
          <cell r="N420">
            <v>5.6181919840151</v>
          </cell>
          <cell r="O420">
            <v>2.8790925924659798</v>
          </cell>
          <cell r="P420">
            <v>8.7561122381166506E-2</v>
          </cell>
        </row>
        <row r="421">
          <cell r="B421" t="str">
            <v>ESOL-PV</v>
          </cell>
          <cell r="C421" t="str">
            <v>VAR_ncap</v>
          </cell>
          <cell r="D421" t="str">
            <v>-</v>
          </cell>
          <cell r="E421"/>
          <cell r="F421"/>
          <cell r="G421">
            <v>4.1006253462156202E-4</v>
          </cell>
          <cell r="H421">
            <v>3.6681352817177698E-6</v>
          </cell>
          <cell r="I421">
            <v>0.23874988496517299</v>
          </cell>
          <cell r="J421">
            <v>0.170542121700648</v>
          </cell>
          <cell r="K421">
            <v>0.64113864426050304</v>
          </cell>
          <cell r="L421">
            <v>0.64087076667276899</v>
          </cell>
          <cell r="M421">
            <v>2.9121114795073201E-6</v>
          </cell>
          <cell r="N421">
            <v>4.61159916020597E-6</v>
          </cell>
          <cell r="O421">
            <v>1.6102005771708401E-2</v>
          </cell>
          <cell r="P421">
            <v>3.8696405433793798E-3</v>
          </cell>
        </row>
        <row r="422">
          <cell r="B422" t="str">
            <v>ESOL-PV</v>
          </cell>
          <cell r="C422" t="str">
            <v>VAR_cap</v>
          </cell>
          <cell r="D422" t="str">
            <v>-</v>
          </cell>
          <cell r="E422"/>
          <cell r="F422"/>
          <cell r="G422">
            <v>4.1006253462156202E-4</v>
          </cell>
          <cell r="H422">
            <v>4.1373066990328E-4</v>
          </cell>
          <cell r="I422">
            <v>0.23916361563507599</v>
          </cell>
          <cell r="J422">
            <v>0.40970573733572402</v>
          </cell>
          <cell r="K422">
            <v>1.05050578727729</v>
          </cell>
          <cell r="L422">
            <v>1.6913014175990899</v>
          </cell>
          <cell r="M422">
            <v>1.5024334266011099</v>
          </cell>
          <cell r="N422">
            <v>1.2820169346439101</v>
          </cell>
          <cell r="O422">
            <v>0.65698029615511699</v>
          </cell>
          <cell r="P422">
            <v>1.9979170025727501E-2</v>
          </cell>
        </row>
        <row r="423">
          <cell r="B423" t="str">
            <v>RHEM-SHSTG-CHPNGA</v>
          </cell>
          <cell r="C423" t="str">
            <v>VAR_fout</v>
          </cell>
          <cell r="D423" t="str">
            <v>RHEM_LTH_CHPNGA</v>
          </cell>
          <cell r="E423">
            <v>4.7324357180159586E-2</v>
          </cell>
          <cell r="F423">
            <v>3.4705870464365091E-4</v>
          </cell>
          <cell r="G423">
            <v>3.0988734731047945E-2</v>
          </cell>
          <cell r="H423">
            <v>2.6580317712546434E-2</v>
          </cell>
          <cell r="I423">
            <v>2.4892472986710049E-2</v>
          </cell>
          <cell r="J423">
            <v>1.3299040401850759E-2</v>
          </cell>
          <cell r="K423">
            <v>1.6823668940886471E-4</v>
          </cell>
          <cell r="L423">
            <v>1.8253735770734227E-4</v>
          </cell>
          <cell r="M423">
            <v>7.6437471906984746E-3</v>
          </cell>
          <cell r="N423">
            <v>2.345056133848614E-2</v>
          </cell>
          <cell r="O423">
            <v>2.8742663610694434E-2</v>
          </cell>
          <cell r="P423">
            <v>3.6619567627124906E-2</v>
          </cell>
        </row>
        <row r="424">
          <cell r="B424" t="str">
            <v>RHEM-SHSTG-CHPNGA</v>
          </cell>
          <cell r="C424" t="str">
            <v>VAR_fout</v>
          </cell>
          <cell r="D424" t="str">
            <v>AUX_REM-CHPNGA_OUT</v>
          </cell>
          <cell r="E424">
            <v>4.7324357180159683E-2</v>
          </cell>
          <cell r="F424">
            <v>3.4682748631943884E-4</v>
          </cell>
          <cell r="G424">
            <v>3.0956488388976116E-2</v>
          </cell>
          <cell r="H424">
            <v>2.6580317712546434E-2</v>
          </cell>
          <cell r="I424">
            <v>2.4869614884793941E-2</v>
          </cell>
          <cell r="J424">
            <v>1.3299040401850797E-2</v>
          </cell>
          <cell r="K424">
            <v>1.6809935333587836E-4</v>
          </cell>
          <cell r="L424">
            <v>1.8253735770734246E-4</v>
          </cell>
          <cell r="M424">
            <v>7.6437471906984824E-3</v>
          </cell>
          <cell r="N424">
            <v>2.3450561338486175E-2</v>
          </cell>
          <cell r="O424">
            <v>2.8742663610694465E-2</v>
          </cell>
          <cell r="P424">
            <v>3.6619567627124955E-2</v>
          </cell>
        </row>
        <row r="425">
          <cell r="B425" t="str">
            <v>RHEM-SHSTG-CHPNGA</v>
          </cell>
          <cell r="C425" t="str">
            <v>VAR_fin</v>
          </cell>
          <cell r="D425" t="str">
            <v>AUX_REM-CHPNGA_IN</v>
          </cell>
          <cell r="E425">
            <v>6.3104083997197302E-2</v>
          </cell>
          <cell r="F425">
            <v>4.6159728104263378E-4</v>
          </cell>
          <cell r="G425">
            <v>3.9990405259965701E-2</v>
          </cell>
          <cell r="H425">
            <v>3.3230338231537579E-2</v>
          </cell>
          <cell r="I425">
            <v>3.0177635620386459E-2</v>
          </cell>
          <cell r="J425">
            <v>1.5650870975571583E-2</v>
          </cell>
          <cell r="K425">
            <v>1.3999668568945097E-4</v>
          </cell>
          <cell r="L425">
            <v>1.5670146492133101E-4</v>
          </cell>
          <cell r="M425">
            <v>8.4979935249645325E-3</v>
          </cell>
          <cell r="N425">
            <v>2.6061120355440184E-2</v>
          </cell>
          <cell r="O425">
            <v>3.1941233991699312E-2</v>
          </cell>
          <cell r="P425">
            <v>4.0693349565289562E-2</v>
          </cell>
        </row>
        <row r="426">
          <cell r="B426" t="str">
            <v>RHEM-SHSTG-CHPNGA</v>
          </cell>
          <cell r="C426" t="str">
            <v>VAR_fin</v>
          </cell>
          <cell r="D426" t="str">
            <v>RHEM_LTH_CHPNGA</v>
          </cell>
          <cell r="E426">
            <v>6.3104083997197302E-2</v>
          </cell>
          <cell r="F426">
            <v>4.6159728104263378E-4</v>
          </cell>
          <cell r="G426">
            <v>3.9990405259965701E-2</v>
          </cell>
          <cell r="H426">
            <v>3.3230338231537579E-2</v>
          </cell>
          <cell r="I426">
            <v>3.0177635620386459E-2</v>
          </cell>
          <cell r="J426">
            <v>1.5650870975571583E-2</v>
          </cell>
          <cell r="K426">
            <v>1.3999668568945097E-4</v>
          </cell>
          <cell r="L426">
            <v>1.5670146492133101E-4</v>
          </cell>
          <cell r="M426">
            <v>8.4979935249645325E-3</v>
          </cell>
          <cell r="N426">
            <v>2.6061120355440184E-2</v>
          </cell>
          <cell r="O426">
            <v>3.1941233991699312E-2</v>
          </cell>
          <cell r="P426">
            <v>4.0693349565289562E-2</v>
          </cell>
        </row>
        <row r="427">
          <cell r="B427" t="str">
            <v>RHEM-SHSTG-CHPNGA</v>
          </cell>
          <cell r="C427" t="str">
            <v>VAR_ncap</v>
          </cell>
          <cell r="D427" t="str">
            <v>-</v>
          </cell>
          <cell r="E427">
            <v>1.53649343766927E-2</v>
          </cell>
          <cell r="F427">
            <v>2.0083156227899499E-4</v>
          </cell>
          <cell r="G427">
            <v>1.00208025492269E-3</v>
          </cell>
          <cell r="H427">
            <v>1.53366604525567E-3</v>
          </cell>
          <cell r="I427">
            <v>9.0847401964672808E-3</v>
          </cell>
          <cell r="J427">
            <v>7.8383288292912102E-4</v>
          </cell>
          <cell r="K427">
            <v>2.1738557145655599E-4</v>
          </cell>
          <cell r="L427">
            <v>1.24517802923702E-2</v>
          </cell>
          <cell r="M427">
            <v>1.2149524880313599E-3</v>
          </cell>
          <cell r="N427">
            <v>1.2706463505187299E-2</v>
          </cell>
          <cell r="O427">
            <v>5.3875467651227499E-3</v>
          </cell>
          <cell r="P427">
            <v>2.5206549111884E-2</v>
          </cell>
        </row>
        <row r="428">
          <cell r="B428" t="str">
            <v>RHEM-SHSTG-CHPNGA</v>
          </cell>
          <cell r="C428" t="str">
            <v>VAR_cap</v>
          </cell>
          <cell r="D428" t="str">
            <v>-</v>
          </cell>
          <cell r="E428">
            <v>1.53649343766927E-2</v>
          </cell>
          <cell r="F428">
            <v>1.5541460292700289E-2</v>
          </cell>
          <cell r="G428">
            <v>1.6481857588144123E-2</v>
          </cell>
          <cell r="H428">
            <v>1.7883721601074411E-2</v>
          </cell>
          <cell r="I428">
            <v>1.5462001955857676E-2</v>
          </cell>
          <cell r="J428">
            <v>1.1182080827793405E-2</v>
          </cell>
          <cell r="K428">
            <v>9.8699009335221823E-3</v>
          </cell>
          <cell r="L428">
            <v>1.3272842148154322E-2</v>
          </cell>
          <cell r="M428">
            <v>1.3796215757043215E-2</v>
          </cell>
          <cell r="N428">
            <v>2.6149229695510614E-2</v>
          </cell>
          <cell r="O428">
            <v>2.0804073356751544E-2</v>
          </cell>
          <cell r="P428">
            <v>4.3102246051025549E-2</v>
          </cell>
        </row>
        <row r="429">
          <cell r="B429" t="str">
            <v>RHNS-ESOLPV</v>
          </cell>
          <cell r="C429" t="str">
            <v>VAR_fout</v>
          </cell>
          <cell r="D429" t="str">
            <v>RHNS_SOL_ELC</v>
          </cell>
          <cell r="E429"/>
          <cell r="F429">
            <v>2.0919644681128645E-5</v>
          </cell>
          <cell r="G429">
            <v>3.9116015992053544E-3</v>
          </cell>
          <cell r="H429">
            <v>4.3666214275618507E-3</v>
          </cell>
          <cell r="I429">
            <v>8.4570610679433073E-3</v>
          </cell>
          <cell r="J429">
            <v>8.973608174704344E-3</v>
          </cell>
          <cell r="K429">
            <v>1.1946705114204285E-2</v>
          </cell>
          <cell r="L429">
            <v>1.2559813228507882E-2</v>
          </cell>
          <cell r="M429">
            <v>1.320159703954266E-2</v>
          </cell>
          <cell r="N429">
            <v>1.387757207849576E-2</v>
          </cell>
          <cell r="O429">
            <v>1.4593085640906282E-2</v>
          </cell>
          <cell r="P429">
            <v>1.5362287434855315E-2</v>
          </cell>
        </row>
        <row r="430">
          <cell r="B430" t="str">
            <v>RHNS-ESOLPV</v>
          </cell>
          <cell r="C430" t="str">
            <v>VAR_fin</v>
          </cell>
          <cell r="D430" t="str">
            <v>SOL</v>
          </cell>
          <cell r="E430"/>
          <cell r="F430">
            <v>2.0919644681128645E-5</v>
          </cell>
          <cell r="G430">
            <v>3.9116015992053544E-3</v>
          </cell>
          <cell r="H430">
            <v>4.3666214275618507E-3</v>
          </cell>
          <cell r="I430">
            <v>8.4570610679433073E-3</v>
          </cell>
          <cell r="J430">
            <v>8.973608174704344E-3</v>
          </cell>
          <cell r="K430">
            <v>1.1946705114204285E-2</v>
          </cell>
          <cell r="L430">
            <v>1.2559813228507882E-2</v>
          </cell>
          <cell r="M430">
            <v>1.320159703954266E-2</v>
          </cell>
          <cell r="N430">
            <v>1.387757207849576E-2</v>
          </cell>
          <cell r="O430">
            <v>1.4593085640906282E-2</v>
          </cell>
          <cell r="P430">
            <v>1.5362287434855315E-2</v>
          </cell>
        </row>
        <row r="431">
          <cell r="B431" t="str">
            <v>RHNS-ESOLPV</v>
          </cell>
          <cell r="C431" t="str">
            <v>VAR_fin</v>
          </cell>
          <cell r="D431" t="str">
            <v>SOLPVC</v>
          </cell>
          <cell r="E431"/>
          <cell r="F431">
            <v>2.0919644681128601E-5</v>
          </cell>
          <cell r="G431">
            <v>3.9116015992053596E-3</v>
          </cell>
          <cell r="H431">
            <v>4.3666214275618499E-3</v>
          </cell>
          <cell r="I431">
            <v>8.4570610679433195E-3</v>
          </cell>
          <cell r="J431">
            <v>8.9736081747043405E-3</v>
          </cell>
          <cell r="K431">
            <v>1.1946705114204301E-2</v>
          </cell>
          <cell r="L431">
            <v>1.25598132285079E-2</v>
          </cell>
          <cell r="M431">
            <v>1.32015970395427E-2</v>
          </cell>
          <cell r="N431">
            <v>1.38775720784958E-2</v>
          </cell>
          <cell r="O431">
            <v>1.4593085640906301E-2</v>
          </cell>
          <cell r="P431">
            <v>1.53622874348553E-2</v>
          </cell>
        </row>
        <row r="432">
          <cell r="B432" t="str">
            <v>RHNS-ESOLPV</v>
          </cell>
          <cell r="C432" t="str">
            <v>VAR_ncap</v>
          </cell>
          <cell r="D432" t="str">
            <v>-</v>
          </cell>
          <cell r="E432"/>
          <cell r="F432">
            <v>7.17066965481655E-6</v>
          </cell>
          <cell r="G432">
            <v>1.2373892352949599E-3</v>
          </cell>
          <cell r="H432">
            <v>1.11513973925853E-5</v>
          </cell>
          <cell r="I432">
            <v>1.1792230818875101E-3</v>
          </cell>
          <cell r="J432">
            <v>1.5171015412528E-4</v>
          </cell>
          <cell r="K432">
            <v>1.8831691423491499E-3</v>
          </cell>
          <cell r="L432">
            <v>4.0353580198104798E-4</v>
          </cell>
          <cell r="M432">
            <v>1.0263777363127601E-3</v>
          </cell>
          <cell r="N432">
            <v>6.8442694531712603E-4</v>
          </cell>
          <cell r="O432">
            <v>2.0894330702367001E-3</v>
          </cell>
          <cell r="P432">
            <v>6.2527457834621802E-4</v>
          </cell>
        </row>
        <row r="433">
          <cell r="B433" t="str">
            <v>RHNS-ESOLPV</v>
          </cell>
          <cell r="C433" t="str">
            <v>VAR_cap</v>
          </cell>
          <cell r="D433" t="str">
            <v>-</v>
          </cell>
          <cell r="E433"/>
          <cell r="F433">
            <v>7.17066965481655E-6</v>
          </cell>
          <cell r="G433">
            <v>1.2445599049497799E-3</v>
          </cell>
          <cell r="H433">
            <v>1.25571130234236E-3</v>
          </cell>
          <cell r="I433">
            <v>2.4349343842298699E-3</v>
          </cell>
          <cell r="J433">
            <v>2.5838820386437401E-3</v>
          </cell>
          <cell r="K433">
            <v>3.4408873912926E-3</v>
          </cell>
          <cell r="L433">
            <v>3.61763818034299E-3</v>
          </cell>
          <cell r="M433">
            <v>3.80265747577627E-3</v>
          </cell>
          <cell r="N433">
            <v>3.99750962596009E-3</v>
          </cell>
          <cell r="O433">
            <v>4.2037735538476397E-3</v>
          </cell>
          <cell r="P433">
            <v>4.4255123302128002E-3</v>
          </cell>
        </row>
        <row r="434">
          <cell r="B434" t="str">
            <v>RHSA-WHSTG-CHP</v>
          </cell>
          <cell r="C434" t="str">
            <v>VAR_fout</v>
          </cell>
          <cell r="D434" t="str">
            <v>AUX_RHSA-CHP_OUT</v>
          </cell>
          <cell r="E434">
            <v>6.6673562698484536</v>
          </cell>
          <cell r="F434">
            <v>5.6646399795058297E-4</v>
          </cell>
          <cell r="G434">
            <v>0.30300984555942256</v>
          </cell>
          <cell r="H434">
            <v>1.8794742713489188</v>
          </cell>
          <cell r="I434">
            <v>2.3605472432763128</v>
          </cell>
          <cell r="J434">
            <v>1.778071553399984</v>
          </cell>
          <cell r="K434">
            <v>0.61387884176485763</v>
          </cell>
          <cell r="L434">
            <v>0.79377023807808134</v>
          </cell>
          <cell r="M434">
            <v>1.0784900884103603</v>
          </cell>
          <cell r="N434">
            <v>1.8516402069122706</v>
          </cell>
          <cell r="O434">
            <v>0.62830041972402739</v>
          </cell>
          <cell r="P434">
            <v>2.7667060763773947</v>
          </cell>
        </row>
        <row r="435">
          <cell r="B435" t="str">
            <v>RHSA-WHSTG-CHP</v>
          </cell>
          <cell r="C435" t="str">
            <v>VAR_fout</v>
          </cell>
          <cell r="D435" t="str">
            <v>RHSA_LTH</v>
          </cell>
          <cell r="E435">
            <v>6.6673562698484332</v>
          </cell>
          <cell r="F435">
            <v>5.6684164061588218E-4</v>
          </cell>
          <cell r="G435">
            <v>0.30332548081521343</v>
          </cell>
          <cell r="H435">
            <v>1.8794742713489188</v>
          </cell>
          <cell r="I435">
            <v>2.3627168639043212</v>
          </cell>
          <cell r="J435">
            <v>1.7780715533999778</v>
          </cell>
          <cell r="K435">
            <v>0.6143803767662972</v>
          </cell>
          <cell r="L435">
            <v>0.79377023807808056</v>
          </cell>
          <cell r="M435">
            <v>1.0784900884103592</v>
          </cell>
          <cell r="N435">
            <v>1.8516402069122688</v>
          </cell>
          <cell r="O435">
            <v>0.62830041972402706</v>
          </cell>
          <cell r="P435">
            <v>2.7667060763773916</v>
          </cell>
        </row>
        <row r="436">
          <cell r="B436" t="str">
            <v>RHSA-WHSTG-CHP</v>
          </cell>
          <cell r="C436" t="str">
            <v>VAR_fin</v>
          </cell>
          <cell r="D436" t="str">
            <v>RHSA_LTH</v>
          </cell>
          <cell r="E436">
            <v>8.8898133008888571</v>
          </cell>
          <cell r="F436">
            <v>7.5078535469145927E-4</v>
          </cell>
          <cell r="G436">
            <v>0.39139265827188502</v>
          </cell>
          <cell r="H436">
            <v>2.3493477802770859</v>
          </cell>
          <cell r="I436">
            <v>2.8639041700660202</v>
          </cell>
          <cell r="J436">
            <v>2.0918538274438587</v>
          </cell>
          <cell r="K436">
            <v>0.70215394310966861</v>
          </cell>
          <cell r="L436">
            <v>0.88197187228875962</v>
          </cell>
          <cell r="M436">
            <v>1.1983272615468925</v>
          </cell>
          <cell r="N436">
            <v>2.0573829487710968</v>
          </cell>
          <cell r="O436">
            <v>0.69811651856206358</v>
          </cell>
          <cell r="P436">
            <v>3.0741228037324575</v>
          </cell>
        </row>
        <row r="437">
          <cell r="B437" t="str">
            <v>RHSA-WHSTG-CHP</v>
          </cell>
          <cell r="C437" t="str">
            <v>VAR_fin</v>
          </cell>
          <cell r="D437" t="str">
            <v>AUX_RHSA-CHP_IN</v>
          </cell>
          <cell r="E437">
            <v>8.8898133008888571</v>
          </cell>
          <cell r="F437">
            <v>7.5078535469145927E-4</v>
          </cell>
          <cell r="G437">
            <v>0.39139265827188502</v>
          </cell>
          <cell r="H437">
            <v>2.3493477802770859</v>
          </cell>
          <cell r="I437">
            <v>2.8639041700660202</v>
          </cell>
          <cell r="J437">
            <v>2.0918538274438587</v>
          </cell>
          <cell r="K437">
            <v>0.70215394310966861</v>
          </cell>
          <cell r="L437">
            <v>0.88197187228875962</v>
          </cell>
          <cell r="M437">
            <v>1.1983272615468925</v>
          </cell>
          <cell r="N437">
            <v>2.0573829487710968</v>
          </cell>
          <cell r="O437">
            <v>0.69811651856206358</v>
          </cell>
          <cell r="P437">
            <v>3.0741228037324575</v>
          </cell>
        </row>
        <row r="438">
          <cell r="B438" t="str">
            <v>RHSA-WHSTG-CHP</v>
          </cell>
          <cell r="C438" t="str">
            <v>VAR_ncap</v>
          </cell>
          <cell r="D438" t="str">
            <v>-</v>
          </cell>
          <cell r="E438">
            <v>0.42262380104797398</v>
          </cell>
          <cell r="F438">
            <v>8.2004145614812495E-5</v>
          </cell>
          <cell r="G438">
            <v>1.3728230286229901E-4</v>
          </cell>
          <cell r="H438">
            <v>2.13547653018858E-4</v>
          </cell>
          <cell r="I438">
            <v>0.118598672962967</v>
          </cell>
          <cell r="J438">
            <v>8.1651134056625696E-4</v>
          </cell>
          <cell r="K438">
            <v>4.08638275850487E-4</v>
          </cell>
          <cell r="L438">
            <v>6.0599991315951597E-2</v>
          </cell>
          <cell r="M438">
            <v>1.3409634692327701E-2</v>
          </cell>
          <cell r="N438">
            <v>4.8812508142923101E-2</v>
          </cell>
          <cell r="O438">
            <v>8.7738907044920093E-3</v>
          </cell>
          <cell r="P438">
            <v>0.12018163247027699</v>
          </cell>
        </row>
        <row r="439">
          <cell r="B439" t="str">
            <v>RHSA-WHSTG-CHP</v>
          </cell>
          <cell r="C439" t="str">
            <v>VAR_cap</v>
          </cell>
          <cell r="D439" t="str">
            <v>-</v>
          </cell>
          <cell r="E439">
            <v>0.42330379017143427</v>
          </cell>
          <cell r="F439">
            <v>0.12185323328511588</v>
          </cell>
          <cell r="G439">
            <v>0.12065930235853389</v>
          </cell>
          <cell r="H439">
            <v>0.12005988800959017</v>
          </cell>
          <cell r="I439">
            <v>0.1498956071801823</v>
          </cell>
          <cell r="J439">
            <v>0.11574846668029676</v>
          </cell>
          <cell r="K439">
            <v>7.9482173609011192E-2</v>
          </cell>
          <cell r="L439">
            <v>6.1669897307203861E-2</v>
          </cell>
          <cell r="M439">
            <v>7.4275531897703209E-2</v>
          </cell>
          <cell r="N439">
            <v>0.12260954652678031</v>
          </cell>
          <cell r="O439">
            <v>7.7224424045154241E-2</v>
          </cell>
          <cell r="P439">
            <v>0.17758847089836685</v>
          </cell>
        </row>
        <row r="440">
          <cell r="B440" t="str">
            <v>G-INTC-SER</v>
          </cell>
          <cell r="C440" t="str">
            <v>VAR_fout</v>
          </cell>
          <cell r="D440" t="str">
            <v>ELC35</v>
          </cell>
          <cell r="E440">
            <v>48.882531706876222</v>
          </cell>
          <cell r="F440">
            <v>1.4613119567012441E-2</v>
          </cell>
          <cell r="G440">
            <v>1.5509030610170144E-2</v>
          </cell>
          <cell r="H440">
            <v>1.133747810864281E-2</v>
          </cell>
          <cell r="I440">
            <v>0.10249445901222967</v>
          </cell>
          <cell r="J440">
            <v>0.81471965536570534</v>
          </cell>
          <cell r="K440">
            <v>0.81678045930684695</v>
          </cell>
          <cell r="L440">
            <v>0.77321578823036918</v>
          </cell>
          <cell r="M440">
            <v>0.97122197931351029</v>
          </cell>
          <cell r="N440">
            <v>1.8535325078149318</v>
          </cell>
          <cell r="O440">
            <v>3.7874930318914566</v>
          </cell>
          <cell r="P440">
            <v>4.8929730508145806</v>
          </cell>
        </row>
        <row r="441">
          <cell r="B441" t="str">
            <v>G-INTC-SER</v>
          </cell>
          <cell r="C441" t="str">
            <v>VAR_fout</v>
          </cell>
          <cell r="D441" t="str">
            <v>SCOM_ELC</v>
          </cell>
          <cell r="E441">
            <v>61.165078508256727</v>
          </cell>
          <cell r="F441">
            <v>58.269257111941798</v>
          </cell>
          <cell r="G441">
            <v>64.136264165033751</v>
          </cell>
          <cell r="H441">
            <v>66.504284269367943</v>
          </cell>
          <cell r="I441">
            <v>67.184965733346814</v>
          </cell>
          <cell r="J441">
            <v>62.885759411931645</v>
          </cell>
          <cell r="K441">
            <v>62.867161518417944</v>
          </cell>
          <cell r="L441">
            <v>67.199086097925687</v>
          </cell>
          <cell r="M441">
            <v>67.726810180602854</v>
          </cell>
          <cell r="N441">
            <v>68.785269443539732</v>
          </cell>
          <cell r="O441">
            <v>67.488096257968266</v>
          </cell>
          <cell r="P441">
            <v>67.156326506950094</v>
          </cell>
        </row>
        <row r="442">
          <cell r="B442" t="str">
            <v>G-INTC-SER</v>
          </cell>
          <cell r="C442" t="str">
            <v>VAR_fin</v>
          </cell>
          <cell r="D442" t="str">
            <v>ELC5</v>
          </cell>
          <cell r="E442">
            <v>110.04759045076915</v>
          </cell>
          <cell r="F442">
            <v>58.28387023150875</v>
          </cell>
          <cell r="G442">
            <v>64.151773195643912</v>
          </cell>
          <cell r="H442">
            <v>66.515621747476558</v>
          </cell>
          <cell r="I442">
            <v>67.287460192359006</v>
          </cell>
          <cell r="J442">
            <v>63.700479067297323</v>
          </cell>
          <cell r="K442">
            <v>63.683941977724828</v>
          </cell>
          <cell r="L442">
            <v>67.972301886156032</v>
          </cell>
          <cell r="M442">
            <v>68.698032159916309</v>
          </cell>
          <cell r="N442">
            <v>70.638801951354637</v>
          </cell>
          <cell r="O442">
            <v>71.275589289859752</v>
          </cell>
          <cell r="P442">
            <v>72.049299557764641</v>
          </cell>
        </row>
        <row r="443">
          <cell r="B443" t="str">
            <v>G-INTC-SER</v>
          </cell>
          <cell r="C443" t="str">
            <v>VAR_ncap</v>
          </cell>
          <cell r="D443" t="str">
            <v>-</v>
          </cell>
          <cell r="E443">
            <v>2.3163503187524799E-6</v>
          </cell>
          <cell r="F443">
            <v>4.50855070685226E-7</v>
          </cell>
          <cell r="G443">
            <v>4.4269668948382799E-7</v>
          </cell>
          <cell r="H443">
            <v>2.7729370299969899E-7</v>
          </cell>
          <cell r="I443">
            <v>2.9818319602443901E-7</v>
          </cell>
          <cell r="J443">
            <v>3.4224254932696298E-7</v>
          </cell>
          <cell r="K443">
            <v>4.8114545675470897E-7</v>
          </cell>
          <cell r="L443">
            <v>5.4974040864353905E-7</v>
          </cell>
          <cell r="M443">
            <v>7.3780441205055703E-7</v>
          </cell>
          <cell r="N443">
            <v>1.52224284266805E-6</v>
          </cell>
          <cell r="O443">
            <v>6.2036315131836499E-6</v>
          </cell>
        </row>
        <row r="444">
          <cell r="B444" t="str">
            <v>G-INTC-SER</v>
          </cell>
          <cell r="C444" t="str">
            <v>VAR_cap</v>
          </cell>
          <cell r="D444" t="str">
            <v>-</v>
          </cell>
          <cell r="E444">
            <v>4.3683888589490198</v>
          </cell>
          <cell r="F444">
            <v>4.3683896120805956</v>
          </cell>
          <cell r="G444">
            <v>4.3683916261544091</v>
          </cell>
          <cell r="H444">
            <v>4.3683922214151387</v>
          </cell>
          <cell r="I444">
            <v>4.3683924179526459</v>
          </cell>
          <cell r="J444">
            <v>4.3683927761769032</v>
          </cell>
          <cell r="K444">
            <v>4.3683932182367942</v>
          </cell>
          <cell r="L444">
            <v>4.3683934677160039</v>
          </cell>
          <cell r="M444">
            <v>4.3683944233885361</v>
          </cell>
          <cell r="N444">
            <v>4.3683951218441122</v>
          </cell>
          <cell r="O444">
            <v>4.368399264484025</v>
          </cell>
          <cell r="P444">
            <v>4.3684024811351803</v>
          </cell>
        </row>
        <row r="445">
          <cell r="B445" t="str">
            <v>CHPWOD</v>
          </cell>
          <cell r="C445" t="str">
            <v>VAR_fout</v>
          </cell>
          <cell r="D445" t="str">
            <v>ELC35</v>
          </cell>
          <cell r="E445">
            <v>0.32428780084652409</v>
          </cell>
          <cell r="F445">
            <v>1.0676643894769271E-3</v>
          </cell>
          <cell r="G445">
            <v>0.443319343627125</v>
          </cell>
          <cell r="H445">
            <v>1.0651699914355403E-2</v>
          </cell>
          <cell r="I445">
            <v>0.17756707386238488</v>
          </cell>
          <cell r="J445">
            <v>0.6610277595651517</v>
          </cell>
          <cell r="K445">
            <v>0.26951410362502681</v>
          </cell>
          <cell r="L445">
            <v>0.55778051078132163</v>
          </cell>
          <cell r="M445">
            <v>0.96959928256249883</v>
          </cell>
          <cell r="N445">
            <v>1.0458806842911295</v>
          </cell>
          <cell r="O445">
            <v>1.0566069862460847</v>
          </cell>
          <cell r="P445">
            <v>1.0617732787985033</v>
          </cell>
        </row>
        <row r="446">
          <cell r="B446" t="str">
            <v>CHPWOD</v>
          </cell>
          <cell r="C446" t="str">
            <v>VAR_fout</v>
          </cell>
          <cell r="D446" t="str">
            <v>LTH</v>
          </cell>
          <cell r="E446">
            <v>0.84807250667568213</v>
          </cell>
          <cell r="F446">
            <v>2.7921396139739068E-3</v>
          </cell>
          <cell r="G446">
            <v>1.1593619803959516</v>
          </cell>
          <cell r="H446">
            <v>2.7856163022918635E-2</v>
          </cell>
          <cell r="I446">
            <v>0.46437070108847084</v>
          </cell>
          <cell r="J446">
            <v>1.728709706542257</v>
          </cell>
          <cell r="K446">
            <v>0.70482916979630927</v>
          </cell>
          <cell r="L446">
            <v>1.4586990775426465</v>
          </cell>
          <cell r="M446">
            <v>2.5356812432882361</v>
          </cell>
          <cell r="N446">
            <v>2.735171200689845</v>
          </cell>
          <cell r="O446">
            <v>2.7632224618305727</v>
          </cell>
          <cell r="P446">
            <v>2.7767332712526787</v>
          </cell>
        </row>
        <row r="447">
          <cell r="B447" t="str">
            <v>CHPWOD</v>
          </cell>
          <cell r="C447" t="str">
            <v>VAR_fin</v>
          </cell>
          <cell r="D447" t="str">
            <v>EWOD</v>
          </cell>
          <cell r="E447">
            <v>1.3299303703802585</v>
          </cell>
          <cell r="F447">
            <v>5.3951652091046029E-3</v>
          </cell>
          <cell r="G447">
            <v>1.7123861218956375</v>
          </cell>
          <cell r="H447">
            <v>4.2496573797192128E-2</v>
          </cell>
          <cell r="I447">
            <v>0.61689854322484283</v>
          </cell>
          <cell r="J447">
            <v>2.163139954435882</v>
          </cell>
          <cell r="K447">
            <v>0.88230396511354803</v>
          </cell>
          <cell r="L447">
            <v>1.8252022333169551</v>
          </cell>
          <cell r="M447">
            <v>3.1743827718755475</v>
          </cell>
          <cell r="N447">
            <v>3.4243266024968677</v>
          </cell>
          <cell r="O447">
            <v>3.456664125512773</v>
          </cell>
          <cell r="P447">
            <v>3.4804286341219264</v>
          </cell>
        </row>
        <row r="448">
          <cell r="B448" t="str">
            <v>CHPWOD</v>
          </cell>
          <cell r="C448" t="str">
            <v>VAR_ncap</v>
          </cell>
          <cell r="D448" t="str">
            <v>-</v>
          </cell>
          <cell r="F448">
            <v>4.8136281988700504E-7</v>
          </cell>
          <cell r="G448">
            <v>1.6348033975995799E-2</v>
          </cell>
          <cell r="H448">
            <v>2.3536469481135001E-6</v>
          </cell>
          <cell r="I448">
            <v>1.6443930028988699E-2</v>
          </cell>
          <cell r="J448">
            <v>2.0232632523833199E-2</v>
          </cell>
          <cell r="K448">
            <v>5.84317189265408E-6</v>
          </cell>
          <cell r="L448">
            <v>3.2138127319751701E-3</v>
          </cell>
          <cell r="M448">
            <v>3.6344199153881797E-2</v>
          </cell>
          <cell r="N448">
            <v>2.0459012886736998E-2</v>
          </cell>
          <cell r="O448">
            <v>4.8127973378719298E-3</v>
          </cell>
          <cell r="P448">
            <v>1.33425307381217E-3</v>
          </cell>
        </row>
        <row r="449">
          <cell r="B449" t="str">
            <v>CHPWOD</v>
          </cell>
          <cell r="C449" t="str">
            <v>VAR_cap</v>
          </cell>
          <cell r="D449" t="str">
            <v>-</v>
          </cell>
          <cell r="E449">
            <v>1.2648610378446903E-2</v>
          </cell>
          <cell r="F449">
            <v>1.9096258683379275E-4</v>
          </cell>
          <cell r="G449">
            <v>1.6538294798862409E-2</v>
          </cell>
          <cell r="H449">
            <v>1.9388662897965939E-3</v>
          </cell>
          <cell r="I449">
            <v>1.8381120624623905E-2</v>
          </cell>
          <cell r="J449">
            <v>3.861126976682993E-2</v>
          </cell>
          <cell r="K449">
            <v>2.0845868648374496E-2</v>
          </cell>
          <cell r="L449">
            <v>2.4050203354888298E-2</v>
          </cell>
          <cell r="M449">
            <v>5.7291020745567467E-2</v>
          </cell>
          <cell r="N449">
            <v>6.0017188146704106E-2</v>
          </cell>
          <cell r="O449">
            <v>6.482235057507002E-2</v>
          </cell>
          <cell r="P449">
            <v>6.2939889517068456E-2</v>
          </cell>
        </row>
        <row r="450">
          <cell r="B450" t="str">
            <v>D-EH2R</v>
          </cell>
          <cell r="C450" t="str">
            <v>VAR_fout</v>
          </cell>
          <cell r="D450" t="str">
            <v>EH2</v>
          </cell>
          <cell r="J450">
            <v>2.5263582879766253E-2</v>
          </cell>
          <cell r="K450">
            <v>0.13678469839551854</v>
          </cell>
          <cell r="L450">
            <v>0.13479000904974589</v>
          </cell>
          <cell r="M450">
            <v>5.7777918977968801E-2</v>
          </cell>
          <cell r="N450">
            <v>3.4882305910930368E-2</v>
          </cell>
          <cell r="O450">
            <v>2.6365606476074752E-2</v>
          </cell>
          <cell r="P450">
            <v>4.9439324906124855E-2</v>
          </cell>
        </row>
        <row r="451">
          <cell r="B451" t="str">
            <v>D-EH2R</v>
          </cell>
          <cell r="C451" t="str">
            <v>VAR_fin</v>
          </cell>
          <cell r="D451" t="str">
            <v>H2</v>
          </cell>
          <cell r="J451">
            <v>2.5263582879766253E-2</v>
          </cell>
          <cell r="K451">
            <v>0.13678469839551854</v>
          </cell>
          <cell r="L451">
            <v>0.13479000904974589</v>
          </cell>
          <cell r="M451">
            <v>5.7777918977968801E-2</v>
          </cell>
          <cell r="N451">
            <v>3.4882305910930368E-2</v>
          </cell>
          <cell r="O451">
            <v>2.6365606476074752E-2</v>
          </cell>
          <cell r="P451">
            <v>4.9439324906124855E-2</v>
          </cell>
        </row>
        <row r="452">
          <cell r="B452" t="str">
            <v>D-EH2R</v>
          </cell>
          <cell r="C452" t="str">
            <v>VAR_ncap</v>
          </cell>
          <cell r="D452" t="str">
            <v>-</v>
          </cell>
          <cell r="I452">
            <v>5.06122049096152E-6</v>
          </cell>
          <cell r="J452">
            <v>1.8642326023203201E-3</v>
          </cell>
          <cell r="K452">
            <v>9.4611451647809708E-3</v>
          </cell>
          <cell r="L452">
            <v>2.67693838880048E-4</v>
          </cell>
          <cell r="M452">
            <v>1.9918341655678099E-3</v>
          </cell>
          <cell r="N452">
            <v>6.7199705242661798E-4</v>
          </cell>
          <cell r="O452">
            <v>1.61976098402012E-3</v>
          </cell>
          <cell r="P452">
            <v>1.8576758916621699E-3</v>
          </cell>
        </row>
        <row r="453">
          <cell r="B453" t="str">
            <v>D-EH2R</v>
          </cell>
          <cell r="C453" t="str">
            <v>VAR_cap</v>
          </cell>
          <cell r="D453" t="str">
            <v>-</v>
          </cell>
          <cell r="I453">
            <v>5.06122049096152E-6</v>
          </cell>
          <cell r="J453">
            <v>1.86529544312529E-3</v>
          </cell>
          <cell r="K453">
            <v>9.4611451647809708E-3</v>
          </cell>
          <cell r="L453">
            <v>9.7288390036610207E-3</v>
          </cell>
          <cell r="M453">
            <v>3.5268389761033202E-3</v>
          </cell>
          <cell r="N453">
            <v>2.1841619450745698E-3</v>
          </cell>
          <cell r="O453">
            <v>1.7387863943717E-3</v>
          </cell>
          <cell r="P453">
            <v>3.4774368756823001E-3</v>
          </cell>
        </row>
        <row r="454">
          <cell r="B454" t="str">
            <v>G-INTC1</v>
          </cell>
          <cell r="C454" t="str">
            <v>VAR_fout</v>
          </cell>
          <cell r="D454" t="str">
            <v>ELC13</v>
          </cell>
          <cell r="E454">
            <v>125.04305232204621</v>
          </cell>
          <cell r="F454">
            <v>139.98556108833642</v>
          </cell>
          <cell r="G454">
            <v>134.26571785578085</v>
          </cell>
          <cell r="H454">
            <v>132.27382466388443</v>
          </cell>
          <cell r="I454">
            <v>120.91415424309461</v>
          </cell>
          <cell r="J454">
            <v>102.69433876309181</v>
          </cell>
          <cell r="K454">
            <v>87.990693057920723</v>
          </cell>
          <cell r="L454">
            <v>109.33788430361855</v>
          </cell>
          <cell r="M454">
            <v>107.55465147044588</v>
          </cell>
          <cell r="N454">
            <v>108.60381697592021</v>
          </cell>
          <cell r="O454">
            <v>109.03512795769707</v>
          </cell>
          <cell r="P454">
            <v>107.97477113744836</v>
          </cell>
        </row>
        <row r="455">
          <cell r="B455" t="str">
            <v>G-INTC1</v>
          </cell>
          <cell r="C455" t="str">
            <v>VAR_fin</v>
          </cell>
          <cell r="D455" t="str">
            <v>ELC</v>
          </cell>
          <cell r="E455">
            <v>126.35988537965801</v>
          </cell>
          <cell r="F455">
            <v>143.613963720058</v>
          </cell>
          <cell r="G455">
            <v>137.44684892067207</v>
          </cell>
          <cell r="H455">
            <v>134.91963039466455</v>
          </cell>
          <cell r="I455">
            <v>122.8897327650871</v>
          </cell>
          <cell r="J455">
            <v>103.99867097786155</v>
          </cell>
          <cell r="K455">
            <v>88.790482788412731</v>
          </cell>
          <cell r="L455">
            <v>109.93962751227076</v>
          </cell>
          <cell r="M455">
            <v>108.14658062193342</v>
          </cell>
          <cell r="N455">
            <v>109.20152023051665</v>
          </cell>
          <cell r="O455">
            <v>109.63520494081182</v>
          </cell>
          <cell r="P455">
            <v>108.56901242583211</v>
          </cell>
        </row>
        <row r="456">
          <cell r="B456" t="str">
            <v>G-INTC1</v>
          </cell>
          <cell r="C456" t="str">
            <v>VAR_ncap</v>
          </cell>
          <cell r="D456" t="str">
            <v>-</v>
          </cell>
          <cell r="E456">
            <v>6.3039198326946899E-7</v>
          </cell>
          <cell r="F456">
            <v>6.5589754058384701E-7</v>
          </cell>
          <cell r="G456">
            <v>1.7276290613933501E-6</v>
          </cell>
          <cell r="H456">
            <v>3.85695490775703E-7</v>
          </cell>
          <cell r="I456">
            <v>5.2997992842150799E-7</v>
          </cell>
          <cell r="J456">
            <v>6.2024916537807797E-7</v>
          </cell>
          <cell r="K456">
            <v>8.3239909684396898E-7</v>
          </cell>
          <cell r="L456">
            <v>9.2466849005725801E-7</v>
          </cell>
          <cell r="M456">
            <v>1.33160863853438E-6</v>
          </cell>
          <cell r="N456">
            <v>6.4594687626129399E-6</v>
          </cell>
        </row>
        <row r="457">
          <cell r="B457" t="str">
            <v>G-INTC1</v>
          </cell>
          <cell r="C457" t="str">
            <v>VAR_cap</v>
          </cell>
          <cell r="D457" t="str">
            <v>-</v>
          </cell>
          <cell r="E457">
            <v>15.305609183965201</v>
          </cell>
          <cell r="F457">
            <v>15.305609183965201</v>
          </cell>
          <cell r="G457">
            <v>15.305609183965201</v>
          </cell>
          <cell r="H457">
            <v>15.305609798082502</v>
          </cell>
          <cell r="I457">
            <v>15.305612290766154</v>
          </cell>
          <cell r="J457">
            <v>15.305612583579277</v>
          </cell>
          <cell r="K457">
            <v>15.305613116788129</v>
          </cell>
          <cell r="L457">
            <v>15.305613733808372</v>
          </cell>
          <cell r="M457">
            <v>15.305614438305952</v>
          </cell>
          <cell r="N457">
            <v>15.305615811551121</v>
          </cell>
          <cell r="O457">
            <v>15.305616822484597</v>
          </cell>
          <cell r="P457">
            <v>15.305623281953359</v>
          </cell>
        </row>
        <row r="458">
          <cell r="B458" t="str">
            <v>EHYD-RUNS00</v>
          </cell>
          <cell r="C458" t="str">
            <v>VAR_fout</v>
          </cell>
          <cell r="D458" t="str">
            <v>ELC35</v>
          </cell>
          <cell r="E458">
            <v>12.240019746357023</v>
          </cell>
          <cell r="F458">
            <v>12.237295384063565</v>
          </cell>
          <cell r="G458">
            <v>12.23639685136223</v>
          </cell>
          <cell r="H458">
            <v>12.243203537755569</v>
          </cell>
          <cell r="I458">
            <v>12.251313396895574</v>
          </cell>
          <cell r="J458">
            <v>12.259142482221675</v>
          </cell>
          <cell r="K458">
            <v>12.267314695139474</v>
          </cell>
          <cell r="L458">
            <v>12.276285992245198</v>
          </cell>
          <cell r="M458">
            <v>12.275899176272114</v>
          </cell>
          <cell r="N458">
            <v>12.275928872268105</v>
          </cell>
          <cell r="O458">
            <v>12.275621002107426</v>
          </cell>
          <cell r="P458">
            <v>12.261875194721323</v>
          </cell>
        </row>
        <row r="459">
          <cell r="B459" t="str">
            <v>EHYD-RUNS00</v>
          </cell>
          <cell r="C459" t="str">
            <v>VAR_fin</v>
          </cell>
          <cell r="D459" t="str">
            <v>HYDR</v>
          </cell>
          <cell r="E459">
            <v>12.240019746357023</v>
          </cell>
          <cell r="F459">
            <v>12.237295384063565</v>
          </cell>
          <cell r="G459">
            <v>12.23639685136223</v>
          </cell>
          <cell r="H459">
            <v>12.243203537755569</v>
          </cell>
          <cell r="I459">
            <v>12.251313396895574</v>
          </cell>
          <cell r="J459">
            <v>12.259142482221675</v>
          </cell>
          <cell r="K459">
            <v>12.267314695139474</v>
          </cell>
          <cell r="L459">
            <v>12.276285992245198</v>
          </cell>
          <cell r="M459">
            <v>12.275899176272114</v>
          </cell>
          <cell r="N459">
            <v>12.275928872268105</v>
          </cell>
          <cell r="O459">
            <v>12.275621002107426</v>
          </cell>
          <cell r="P459">
            <v>12.261875194721323</v>
          </cell>
        </row>
        <row r="460">
          <cell r="B460" t="str">
            <v>EHYD-RUNS00</v>
          </cell>
          <cell r="C460" t="str">
            <v>VAR_cap</v>
          </cell>
          <cell r="D460" t="str">
            <v>-</v>
          </cell>
          <cell r="E460">
            <v>0.85785999999999896</v>
          </cell>
          <cell r="F460">
            <v>0.88297936593724102</v>
          </cell>
          <cell r="G460">
            <v>0.89707999999999899</v>
          </cell>
          <cell r="H460">
            <v>0.89707999999999899</v>
          </cell>
          <cell r="I460">
            <v>0.89707999999999899</v>
          </cell>
          <cell r="J460">
            <v>0.89707999999999899</v>
          </cell>
          <cell r="K460">
            <v>0.89707999999999899</v>
          </cell>
          <cell r="L460">
            <v>0.89707999999999899</v>
          </cell>
          <cell r="M460">
            <v>0.89707999999999899</v>
          </cell>
          <cell r="N460">
            <v>0.89707999999999899</v>
          </cell>
          <cell r="O460">
            <v>0.89707999999999899</v>
          </cell>
          <cell r="P460">
            <v>0.89707999999999899</v>
          </cell>
        </row>
        <row r="461">
          <cell r="B461" t="str">
            <v>RHNS-SHSTG-CHPWOD</v>
          </cell>
          <cell r="C461" t="str">
            <v>VAR_fout</v>
          </cell>
          <cell r="D461" t="str">
            <v>AUX_RNS-CHPWOD_OUT</v>
          </cell>
          <cell r="E461">
            <v>7.2590095321571824E-5</v>
          </cell>
          <cell r="F461">
            <v>9.1640315493230496E-5</v>
          </cell>
          <cell r="G461">
            <v>9.9654286009962436E-5</v>
          </cell>
          <cell r="H461">
            <v>3.2695463843173092E-3</v>
          </cell>
          <cell r="I461">
            <v>4.1067583792352789E-3</v>
          </cell>
          <cell r="J461">
            <v>5.9893727416331618E-3</v>
          </cell>
          <cell r="K461">
            <v>4.8166021893839275E-3</v>
          </cell>
          <cell r="L461">
            <v>9.1066359835290725E-3</v>
          </cell>
          <cell r="M461">
            <v>1.3009181883172521E-2</v>
          </cell>
          <cell r="N461">
            <v>1.7052468455002183E-2</v>
          </cell>
          <cell r="O461">
            <v>1.3020623774473819E-2</v>
          </cell>
          <cell r="P461">
            <v>3.1644352644620989E-2</v>
          </cell>
        </row>
        <row r="462">
          <cell r="B462" t="str">
            <v>RHNS-SHSTG-CHPWOD</v>
          </cell>
          <cell r="C462" t="str">
            <v>VAR_fout</v>
          </cell>
          <cell r="D462" t="str">
            <v>RHNS_LTH_CHPWOD</v>
          </cell>
          <cell r="E462">
            <v>7.2590095321571608E-5</v>
          </cell>
          <cell r="F462">
            <v>9.170140903689246E-5</v>
          </cell>
          <cell r="G462">
            <v>9.9758092557889321E-5</v>
          </cell>
          <cell r="H462">
            <v>3.2695463843173092E-3</v>
          </cell>
          <cell r="I462">
            <v>4.1105329733338363E-3</v>
          </cell>
          <cell r="J462">
            <v>5.9893727416331435E-3</v>
          </cell>
          <cell r="K462">
            <v>4.8205373218915826E-3</v>
          </cell>
          <cell r="L462">
            <v>9.1066359835290621E-3</v>
          </cell>
          <cell r="M462">
            <v>1.3009181883172507E-2</v>
          </cell>
          <cell r="N462">
            <v>1.7052468455002166E-2</v>
          </cell>
          <cell r="O462">
            <v>1.3020623774473807E-2</v>
          </cell>
          <cell r="P462">
            <v>3.1644352644620954E-2</v>
          </cell>
        </row>
        <row r="463">
          <cell r="B463" t="str">
            <v>RHNS-SHSTG-CHPWOD</v>
          </cell>
          <cell r="C463" t="str">
            <v>VAR_fin</v>
          </cell>
          <cell r="D463" t="str">
            <v>AUX_RNS-CHPWOD_IN</v>
          </cell>
          <cell r="E463">
            <v>5.7258065969304231E-5</v>
          </cell>
          <cell r="F463">
            <v>6.2927001572138364E-5</v>
          </cell>
          <cell r="G463">
            <v>7.3252388511101988E-5</v>
          </cell>
          <cell r="H463">
            <v>4.0918740714018078E-3</v>
          </cell>
          <cell r="I463">
            <v>4.9874053009820642E-3</v>
          </cell>
          <cell r="J463">
            <v>7.051261963458377E-3</v>
          </cell>
          <cell r="K463">
            <v>5.5141266017416602E-3</v>
          </cell>
          <cell r="L463">
            <v>1.0123425517282566E-2</v>
          </cell>
          <cell r="M463">
            <v>1.4459587627953461E-2</v>
          </cell>
          <cell r="N463">
            <v>1.8952128263162126E-2</v>
          </cell>
          <cell r="O463">
            <v>1.447230084062991E-2</v>
          </cell>
          <cell r="P463">
            <v>3.5165332918168681E-2</v>
          </cell>
        </row>
        <row r="464">
          <cell r="B464" t="str">
            <v>RHNS-SHSTG-CHPWOD</v>
          </cell>
          <cell r="C464" t="str">
            <v>VAR_fin</v>
          </cell>
          <cell r="D464" t="str">
            <v>RHNS_LTH_CHPWOD</v>
          </cell>
          <cell r="E464">
            <v>5.7258065969304231E-5</v>
          </cell>
          <cell r="F464">
            <v>6.2927001572138364E-5</v>
          </cell>
          <cell r="G464">
            <v>7.3252388511101988E-5</v>
          </cell>
          <cell r="H464">
            <v>4.0918740714018078E-3</v>
          </cell>
          <cell r="I464">
            <v>4.9874053009820642E-3</v>
          </cell>
          <cell r="J464">
            <v>7.051261963458377E-3</v>
          </cell>
          <cell r="K464">
            <v>5.5141266017416602E-3</v>
          </cell>
          <cell r="L464">
            <v>1.0123425517282566E-2</v>
          </cell>
          <cell r="M464">
            <v>1.4459587627953461E-2</v>
          </cell>
          <cell r="N464">
            <v>1.8952128263162126E-2</v>
          </cell>
          <cell r="O464">
            <v>1.447230084062991E-2</v>
          </cell>
          <cell r="P464">
            <v>3.5165332918168681E-2</v>
          </cell>
        </row>
        <row r="465">
          <cell r="B465" t="str">
            <v>RHNS-SHSTG-CHPWOD</v>
          </cell>
          <cell r="C465" t="str">
            <v>VAR_ncap</v>
          </cell>
          <cell r="D465" t="str">
            <v>-</v>
          </cell>
          <cell r="E465">
            <v>5.1779705349292698E-3</v>
          </cell>
          <cell r="F465">
            <v>1.2523351398670499E-4</v>
          </cell>
          <cell r="G465">
            <v>2.2076804143513699E-4</v>
          </cell>
          <cell r="H465">
            <v>1.9125382881804E-4</v>
          </cell>
          <cell r="I465">
            <v>5.9592752082757404E-3</v>
          </cell>
          <cell r="J465">
            <v>2.4323511781620798E-3</v>
          </cell>
          <cell r="K465">
            <v>3.8756835521648901E-4</v>
          </cell>
          <cell r="L465">
            <v>9.4966456847952394E-3</v>
          </cell>
          <cell r="M465">
            <v>2.4836453805009102E-4</v>
          </cell>
          <cell r="N465">
            <v>6.8430370282750001E-3</v>
          </cell>
          <cell r="O465">
            <v>4.0723073039163503E-3</v>
          </cell>
          <cell r="P465">
            <v>1.6372116663412602E-2</v>
          </cell>
        </row>
        <row r="466">
          <cell r="B466" t="str">
            <v>RHNS-SHSTG-CHPWOD</v>
          </cell>
          <cell r="C466" t="str">
            <v>VAR_cap</v>
          </cell>
          <cell r="D466" t="str">
            <v>-</v>
          </cell>
          <cell r="E466">
            <v>5.1779705349292698E-3</v>
          </cell>
          <cell r="F466">
            <v>5.2876741402241509E-3</v>
          </cell>
          <cell r="G466">
            <v>5.4692947098831171E-3</v>
          </cell>
          <cell r="H466">
            <v>5.598251660107325E-3</v>
          </cell>
          <cell r="I466">
            <v>7.6275736541550152E-3</v>
          </cell>
          <cell r="J466">
            <v>8.4952821198669669E-3</v>
          </cell>
          <cell r="K466">
            <v>8.6868599325722554E-3</v>
          </cell>
          <cell r="L466">
            <v>1.2217797856751148E-2</v>
          </cell>
          <cell r="M466">
            <v>1.0280910039630237E-2</v>
          </cell>
          <cell r="N466">
            <v>1.6446612932379499E-2</v>
          </cell>
          <cell r="O466">
            <v>1.2578903152935446E-2</v>
          </cell>
          <cell r="P466">
            <v>2.7162258903705355E-2</v>
          </cell>
        </row>
        <row r="467">
          <cell r="B467" t="str">
            <v>HPLOIL</v>
          </cell>
          <cell r="C467" t="str">
            <v>VAR_fout</v>
          </cell>
          <cell r="D467" t="str">
            <v>LTH</v>
          </cell>
          <cell r="E467">
            <v>0.18408312494005016</v>
          </cell>
          <cell r="F467">
            <v>0.1857743215493935</v>
          </cell>
          <cell r="G467">
            <v>5.6891250550087508E-2</v>
          </cell>
          <cell r="H467">
            <v>5.8766235900914683E-2</v>
          </cell>
          <cell r="I467">
            <v>5.1876031273962939E-3</v>
          </cell>
          <cell r="J467">
            <v>2.3536852811688069E-3</v>
          </cell>
          <cell r="K467">
            <v>3.2539502685656761E-4</v>
          </cell>
          <cell r="L467">
            <v>8.4359716634310389E-5</v>
          </cell>
          <cell r="M467">
            <v>1.9420111035102327E-5</v>
          </cell>
          <cell r="N467">
            <v>3.2994324767727749E-5</v>
          </cell>
          <cell r="O467">
            <v>3.1515715778438378E-5</v>
          </cell>
          <cell r="P467">
            <v>2.8682722094897915E-5</v>
          </cell>
        </row>
        <row r="468">
          <cell r="B468" t="str">
            <v>HPLOIL</v>
          </cell>
          <cell r="C468" t="str">
            <v>VAR_fout</v>
          </cell>
          <cell r="D468" t="str">
            <v>CO2_E</v>
          </cell>
          <cell r="E468">
            <v>15.8778708435875</v>
          </cell>
          <cell r="F468">
            <v>16.023742994242301</v>
          </cell>
          <cell r="G468">
            <v>4.9070871034954404</v>
          </cell>
          <cell r="H468">
            <v>5.0688117332992304</v>
          </cell>
          <cell r="I468">
            <v>0.44745053340121899</v>
          </cell>
          <cell r="J468">
            <v>0.20301432254054699</v>
          </cell>
          <cell r="K468">
            <v>2.8066560752143001E-2</v>
          </cell>
          <cell r="L468">
            <v>7.2763469522664301E-3</v>
          </cell>
          <cell r="M468">
            <v>1.67505856326538E-3</v>
          </cell>
          <cell r="N468">
            <v>2.8458862125682102E-3</v>
          </cell>
          <cell r="O468">
            <v>2.7183505540566001E-3</v>
          </cell>
          <cell r="P468">
            <v>2.4739940557485501E-3</v>
          </cell>
        </row>
        <row r="469">
          <cell r="B469" t="str">
            <v>HPLOIL</v>
          </cell>
          <cell r="C469" t="str">
            <v>VAR_fin</v>
          </cell>
          <cell r="D469" t="str">
            <v>ELFO</v>
          </cell>
          <cell r="E469">
            <v>0.21543922447201461</v>
          </cell>
          <cell r="F469">
            <v>0.21741849381604145</v>
          </cell>
          <cell r="G469">
            <v>6.6581914565745623E-2</v>
          </cell>
          <cell r="H469">
            <v>6.87762786065024E-2</v>
          </cell>
          <cell r="I469">
            <v>6.0712419728794964E-3</v>
          </cell>
          <cell r="J469">
            <v>2.7546041050277702E-3</v>
          </cell>
          <cell r="K469">
            <v>3.8082171983911783E-4</v>
          </cell>
          <cell r="L469">
            <v>9.8729266652190464E-5</v>
          </cell>
          <cell r="M469">
            <v>2.2728067344170716E-5</v>
          </cell>
          <cell r="N469">
            <v>3.8614466927655442E-5</v>
          </cell>
          <cell r="O469">
            <v>3.6883996662911807E-5</v>
          </cell>
          <cell r="P469">
            <v>3.3568440376506733E-5</v>
          </cell>
        </row>
        <row r="470">
          <cell r="B470" t="str">
            <v>HPLOIL</v>
          </cell>
          <cell r="C470" t="str">
            <v>VAR_ncap</v>
          </cell>
          <cell r="D470" t="str">
            <v>-</v>
          </cell>
          <cell r="E470">
            <v>8.2720092516453802E-5</v>
          </cell>
          <cell r="F470">
            <v>6.0504167960537597E-5</v>
          </cell>
          <cell r="G470">
            <v>6.5194845965460402E-5</v>
          </cell>
          <cell r="H470">
            <v>6.4804406257905502E-5</v>
          </cell>
          <cell r="I470">
            <v>1.83091526409105E-3</v>
          </cell>
          <cell r="J470">
            <v>1.32395793597953E-4</v>
          </cell>
          <cell r="K470">
            <v>2.3817879588633499E-4</v>
          </cell>
          <cell r="L470">
            <v>9.4669360437553201E-4</v>
          </cell>
          <cell r="M470">
            <v>3.4468122411258098E-4</v>
          </cell>
          <cell r="N470">
            <v>1.77858289704416E-3</v>
          </cell>
          <cell r="O470">
            <v>2.9410021603105599E-4</v>
          </cell>
          <cell r="P470">
            <v>3.9273621775636003E-3</v>
          </cell>
        </row>
        <row r="471">
          <cell r="B471" t="str">
            <v>HPLOIL</v>
          </cell>
          <cell r="C471" t="str">
            <v>VAR_cap</v>
          </cell>
          <cell r="D471" t="str">
            <v>-</v>
          </cell>
          <cell r="E471">
            <v>3.3984147233152275E-2</v>
          </cell>
          <cell r="F471">
            <v>2.5215160099286892E-2</v>
          </cell>
          <cell r="G471">
            <v>1.7398178060460154E-2</v>
          </cell>
          <cell r="H471">
            <v>7.9032429459804567E-3</v>
          </cell>
          <cell r="I471">
            <v>2.0335271205459819E-3</v>
          </cell>
          <cell r="J471">
            <v>2.0790620945313142E-3</v>
          </cell>
          <cell r="K471">
            <v>2.2101799986097583E-3</v>
          </cell>
          <cell r="L471">
            <v>3.0796517396566832E-3</v>
          </cell>
          <cell r="M471">
            <v>2.118508138769396E-3</v>
          </cell>
          <cell r="N471">
            <v>3.2298076603355106E-3</v>
          </cell>
          <cell r="O471">
            <v>3.2776659101186999E-3</v>
          </cell>
          <cell r="P471">
            <v>6.2295620237629154E-3</v>
          </cell>
        </row>
        <row r="472">
          <cell r="B472" t="str">
            <v>V2G</v>
          </cell>
          <cell r="C472" t="str">
            <v>VAR_fout</v>
          </cell>
          <cell r="D472" t="str">
            <v>ELC35</v>
          </cell>
          <cell r="H472">
            <v>0.2483115156537356</v>
          </cell>
          <cell r="I472">
            <v>2.0526707862437967</v>
          </cell>
          <cell r="J472">
            <v>6.1266864337465581</v>
          </cell>
          <cell r="K472">
            <v>10.222527574163397</v>
          </cell>
          <cell r="L472">
            <v>11.3886855792641</v>
          </cell>
          <cell r="M472">
            <v>8.909133591472818</v>
          </cell>
          <cell r="N472">
            <v>13.179285251238781</v>
          </cell>
          <cell r="O472">
            <v>13.278498266372885</v>
          </cell>
          <cell r="P472">
            <v>13.389729143099826</v>
          </cell>
        </row>
        <row r="473">
          <cell r="B473" t="str">
            <v>V2G</v>
          </cell>
          <cell r="C473" t="str">
            <v>VAR_fin</v>
          </cell>
          <cell r="D473" t="str">
            <v>T-ELC-Bus_c_BatSTGout_S1</v>
          </cell>
          <cell r="H473">
            <v>5.539298711945943E-3</v>
          </cell>
          <cell r="I473">
            <v>9.3794046582523424E-3</v>
          </cell>
          <cell r="J473">
            <v>6.3394925594474341E-3</v>
          </cell>
          <cell r="K473">
            <v>5.3599168708860362E-3</v>
          </cell>
          <cell r="L473">
            <v>8.9033876244984031E-3</v>
          </cell>
          <cell r="M473">
            <v>8.1711336486664267E-3</v>
          </cell>
          <cell r="N473">
            <v>1.0586821590032979E-2</v>
          </cell>
          <cell r="O473">
            <v>9.2200858366092361E-3</v>
          </cell>
          <cell r="P473">
            <v>1.642960052682451E-2</v>
          </cell>
        </row>
        <row r="474">
          <cell r="B474" t="str">
            <v>V2G</v>
          </cell>
          <cell r="C474" t="str">
            <v>VAR_fin</v>
          </cell>
          <cell r="D474" t="str">
            <v>T-ELC-Bus_c_BatSTGout_S2</v>
          </cell>
          <cell r="H474">
            <v>5.5872102229258345E-3</v>
          </cell>
          <cell r="I474">
            <v>8.7400636327953068E-3</v>
          </cell>
          <cell r="J474">
            <v>7.2487425748738992E-3</v>
          </cell>
          <cell r="K474">
            <v>6.1210516120009661E-3</v>
          </cell>
          <cell r="L474">
            <v>1.0587044125609523E-2</v>
          </cell>
          <cell r="M474">
            <v>9.1013304055987745E-3</v>
          </cell>
          <cell r="N474">
            <v>1.1776572534479571E-2</v>
          </cell>
          <cell r="O474">
            <v>1.0274494684644413E-2</v>
          </cell>
          <cell r="P474">
            <v>1.7506654178058013E-2</v>
          </cell>
        </row>
        <row r="475">
          <cell r="B475" t="str">
            <v>V2G</v>
          </cell>
          <cell r="C475" t="str">
            <v>VAR_fin</v>
          </cell>
          <cell r="D475" t="str">
            <v>T-ELC-Bus_c_BatSTGout_S3</v>
          </cell>
          <cell r="H475">
            <v>3.7478603021723317E-4</v>
          </cell>
          <cell r="I475">
            <v>8.0840616583070758E-4</v>
          </cell>
          <cell r="J475">
            <v>3.3984302400926329E-3</v>
          </cell>
          <cell r="K475">
            <v>3.0755121900104035E-3</v>
          </cell>
          <cell r="L475">
            <v>5.1723076588499782E-3</v>
          </cell>
          <cell r="M475">
            <v>4.6308206116524812E-3</v>
          </cell>
          <cell r="N475">
            <v>5.4697094431379123E-3</v>
          </cell>
          <cell r="O475">
            <v>5.4174488321826831E-3</v>
          </cell>
          <cell r="P475">
            <v>8.2374438371817012E-3</v>
          </cell>
        </row>
        <row r="476">
          <cell r="B476" t="str">
            <v>V2G</v>
          </cell>
          <cell r="C476" t="str">
            <v>VAR_fin</v>
          </cell>
          <cell r="D476" t="str">
            <v>T-ELC-Bus_c_BatSTGout_S4</v>
          </cell>
          <cell r="H476">
            <v>7.1996721567289552E-4</v>
          </cell>
          <cell r="I476">
            <v>4.534272333115849E-4</v>
          </cell>
          <cell r="J476">
            <v>1.242803895610211E-3</v>
          </cell>
          <cell r="K476">
            <v>1.4974015470308286E-3</v>
          </cell>
          <cell r="L476">
            <v>2.4504929156152085E-3</v>
          </cell>
          <cell r="M476">
            <v>2.5173833442869446E-3</v>
          </cell>
          <cell r="N476">
            <v>2.4984526715495525E-3</v>
          </cell>
          <cell r="O476">
            <v>3.275325221578407E-3</v>
          </cell>
          <cell r="P476">
            <v>4.5000363253021366E-3</v>
          </cell>
        </row>
        <row r="477">
          <cell r="B477" t="str">
            <v>V2G</v>
          </cell>
          <cell r="C477" t="str">
            <v>VAR_fin</v>
          </cell>
          <cell r="D477" t="str">
            <v>T-ELC-car-BatSTGOut_S1</v>
          </cell>
          <cell r="H477">
            <v>2.7076693090995065E-2</v>
          </cell>
          <cell r="I477">
            <v>0.48880657137021394</v>
          </cell>
          <cell r="J477">
            <v>1.9324114568730688</v>
          </cell>
          <cell r="K477">
            <v>2.7803908929496424</v>
          </cell>
          <cell r="L477">
            <v>3.2227100726032321</v>
          </cell>
          <cell r="M477">
            <v>1.9092472640775107</v>
          </cell>
          <cell r="N477">
            <v>3.5590890705120857</v>
          </cell>
          <cell r="O477">
            <v>3.4826215682913162</v>
          </cell>
          <cell r="P477">
            <v>3.7516114475146582</v>
          </cell>
        </row>
        <row r="478">
          <cell r="B478" t="str">
            <v>V2G</v>
          </cell>
          <cell r="C478" t="str">
            <v>VAR_fin</v>
          </cell>
          <cell r="D478" t="str">
            <v>T-ELC-car-BatSTGOut_S2</v>
          </cell>
          <cell r="H478">
            <v>2.2258521926628343E-2</v>
          </cell>
          <cell r="I478">
            <v>0.20834125732533085</v>
          </cell>
          <cell r="J478">
            <v>0.93477056661604496</v>
          </cell>
          <cell r="K478">
            <v>1.5108749421630447</v>
          </cell>
          <cell r="L478">
            <v>1.9255776209409861</v>
          </cell>
          <cell r="M478">
            <v>1.2747282517238032</v>
          </cell>
          <cell r="N478">
            <v>2.1175718435921311</v>
          </cell>
          <cell r="O478">
            <v>2.3228761979970449</v>
          </cell>
          <cell r="P478">
            <v>2.2779405561190078</v>
          </cell>
        </row>
        <row r="479">
          <cell r="B479" t="str">
            <v>V2G</v>
          </cell>
          <cell r="C479" t="str">
            <v>VAR_fin</v>
          </cell>
          <cell r="D479" t="str">
            <v>T-ELC-car-BatSTGOut_S3</v>
          </cell>
          <cell r="H479">
            <v>2.7408735348847746E-2</v>
          </cell>
          <cell r="I479">
            <v>0.30660035419091547</v>
          </cell>
          <cell r="J479">
            <v>0.91069702582489165</v>
          </cell>
          <cell r="K479">
            <v>1.687879995643466</v>
          </cell>
          <cell r="L479">
            <v>1.9430413186772473</v>
          </cell>
          <cell r="M479">
            <v>1.2504234233838563</v>
          </cell>
          <cell r="N479">
            <v>2.1169499201092923</v>
          </cell>
          <cell r="O479">
            <v>2.1893998780681363</v>
          </cell>
          <cell r="P479">
            <v>1.8417236412530771</v>
          </cell>
        </row>
        <row r="480">
          <cell r="B480" t="str">
            <v>V2G</v>
          </cell>
          <cell r="C480" t="str">
            <v>VAR_fin</v>
          </cell>
          <cell r="D480" t="str">
            <v>T-ELC-car-BatSTGOut_S4</v>
          </cell>
          <cell r="H480">
            <v>2.2332903962011055E-2</v>
          </cell>
          <cell r="I480">
            <v>0.2190289040717755</v>
          </cell>
          <cell r="J480">
            <v>0.96229083282648631</v>
          </cell>
          <cell r="K480">
            <v>1.5097268104699735</v>
          </cell>
          <cell r="L480">
            <v>1.9050809093248096</v>
          </cell>
          <cell r="M480">
            <v>1.3113806142528115</v>
          </cell>
          <cell r="N480">
            <v>2.0595042024417038</v>
          </cell>
          <cell r="O480">
            <v>2.3047435135890959</v>
          </cell>
          <cell r="P480">
            <v>2.0945893677401464</v>
          </cell>
        </row>
        <row r="481">
          <cell r="B481" t="str">
            <v>V2G</v>
          </cell>
          <cell r="C481" t="str">
            <v>VAR_fin</v>
          </cell>
          <cell r="D481" t="str">
            <v>T-ELC-car-PlgSTGOut_S1</v>
          </cell>
          <cell r="H481">
            <v>2.2128722383758094E-3</v>
          </cell>
          <cell r="I481">
            <v>4.328821951370871E-3</v>
          </cell>
          <cell r="J481">
            <v>3.5310181122225641E-3</v>
          </cell>
          <cell r="K481">
            <v>1.1692480423593148E-2</v>
          </cell>
          <cell r="L481">
            <v>1.0068234004986723E-2</v>
          </cell>
          <cell r="M481">
            <v>3.5664710592133268E-2</v>
          </cell>
          <cell r="N481">
            <v>3.8271755789486113E-2</v>
          </cell>
          <cell r="O481">
            <v>3.2681443062794927E-2</v>
          </cell>
          <cell r="P481">
            <v>2.9425610688593125E-2</v>
          </cell>
        </row>
        <row r="482">
          <cell r="B482" t="str">
            <v>V2G</v>
          </cell>
          <cell r="C482" t="str">
            <v>VAR_fin</v>
          </cell>
          <cell r="D482" t="str">
            <v>T-ELC-car-PlgSTGOut_S2</v>
          </cell>
          <cell r="H482">
            <v>8.532153519571372E-4</v>
          </cell>
          <cell r="I482">
            <v>1.8156808192489138E-3</v>
          </cell>
          <cell r="J482">
            <v>3.9375266567092289E-3</v>
          </cell>
          <cell r="K482">
            <v>5.6501927317772127E-3</v>
          </cell>
          <cell r="L482">
            <v>1.1936397157085043E-2</v>
          </cell>
          <cell r="M482">
            <v>1.4381611855775184E-2</v>
          </cell>
          <cell r="N482">
            <v>3.2463396470656714E-2</v>
          </cell>
          <cell r="O482">
            <v>3.1230749519279625E-2</v>
          </cell>
          <cell r="P482">
            <v>4.4536399636284883E-2</v>
          </cell>
        </row>
        <row r="483">
          <cell r="B483" t="str">
            <v>V2G</v>
          </cell>
          <cell r="C483" t="str">
            <v>VAR_fin</v>
          </cell>
          <cell r="D483" t="str">
            <v>T-ELC-car-PlgSTGOut_S3</v>
          </cell>
          <cell r="H483">
            <v>3.4080850435123926E-2</v>
          </cell>
          <cell r="I483">
            <v>0.36498917997006175</v>
          </cell>
          <cell r="J483">
            <v>0.81925977838631214</v>
          </cell>
          <cell r="K483">
            <v>1.412486668530645</v>
          </cell>
          <cell r="L483">
            <v>0.9345552422117982</v>
          </cell>
          <cell r="M483">
            <v>0.96574795443780848</v>
          </cell>
          <cell r="N483">
            <v>3.3612964691268232E-2</v>
          </cell>
          <cell r="O483">
            <v>2.9798003664087417E-2</v>
          </cell>
          <cell r="P483">
            <v>1.9422015891938278E-2</v>
          </cell>
        </row>
        <row r="484">
          <cell r="B484" t="str">
            <v>V2G</v>
          </cell>
          <cell r="C484" t="str">
            <v>VAR_fin</v>
          </cell>
          <cell r="D484" t="str">
            <v>T-ELC-TWSTGout_S1</v>
          </cell>
          <cell r="H484">
            <v>5.0591058799812367E-3</v>
          </cell>
          <cell r="I484">
            <v>1.6263810734524514E-2</v>
          </cell>
          <cell r="J484">
            <v>1.0806914609590022E-2</v>
          </cell>
          <cell r="K484">
            <v>9.257164803838952E-3</v>
          </cell>
          <cell r="L484">
            <v>2.4828657506084883E-2</v>
          </cell>
          <cell r="M484">
            <v>1.4826175732343115E-2</v>
          </cell>
          <cell r="N484">
            <v>2.9075621522478362E-2</v>
          </cell>
          <cell r="O484">
            <v>2.1121732584981144E-2</v>
          </cell>
          <cell r="P484">
            <v>5.0861059088920822E-2</v>
          </cell>
        </row>
        <row r="485">
          <cell r="B485" t="str">
            <v>V2G</v>
          </cell>
          <cell r="C485" t="str">
            <v>VAR_fin</v>
          </cell>
          <cell r="D485" t="str">
            <v>T-ELC-car-PlgSTGOut_S4</v>
          </cell>
          <cell r="H485">
            <v>2.3827406161862942E-2</v>
          </cell>
          <cell r="I485">
            <v>0.2704586166915911</v>
          </cell>
          <cell r="J485">
            <v>0.31549015094154415</v>
          </cell>
          <cell r="K485">
            <v>1.0307161239937812</v>
          </cell>
          <cell r="L485">
            <v>0.94229464895852622</v>
          </cell>
          <cell r="M485">
            <v>1.7958714422332132</v>
          </cell>
          <cell r="N485">
            <v>2.6796018649856346</v>
          </cell>
          <cell r="O485">
            <v>2.4185551730789907</v>
          </cell>
          <cell r="P485">
            <v>2.4966559086974303</v>
          </cell>
        </row>
        <row r="486">
          <cell r="B486" t="str">
            <v>V2G</v>
          </cell>
          <cell r="C486" t="str">
            <v>VAR_fin</v>
          </cell>
          <cell r="D486" t="str">
            <v>T-ELC-TWSTGout_S2</v>
          </cell>
          <cell r="H486">
            <v>1.1481536758100316E-2</v>
          </cell>
          <cell r="I486">
            <v>1.9944367460164543E-2</v>
          </cell>
          <cell r="J486">
            <v>2.07574342995589E-2</v>
          </cell>
          <cell r="K486">
            <v>1.907078117353395E-2</v>
          </cell>
          <cell r="L486">
            <v>3.9164465421634667E-2</v>
          </cell>
          <cell r="M486">
            <v>3.3460593968061628E-2</v>
          </cell>
          <cell r="N486">
            <v>5.3492561862377996E-2</v>
          </cell>
          <cell r="O486">
            <v>4.0740713313961147E-2</v>
          </cell>
          <cell r="P486">
            <v>8.5277675154419016E-2</v>
          </cell>
        </row>
        <row r="487">
          <cell r="B487" t="str">
            <v>V2G</v>
          </cell>
          <cell r="C487" t="str">
            <v>VAR_fin</v>
          </cell>
          <cell r="D487" t="str">
            <v>T-ELC-TWSTGout_S3</v>
          </cell>
          <cell r="H487">
            <v>1.3314893124138309E-2</v>
          </cell>
          <cell r="I487">
            <v>3.2902121043916467E-2</v>
          </cell>
          <cell r="J487">
            <v>3.3165797268607765E-2</v>
          </cell>
          <cell r="K487">
            <v>2.9447139190837992E-2</v>
          </cell>
          <cell r="L487">
            <v>6.3533682439051414E-2</v>
          </cell>
          <cell r="M487">
            <v>4.9423238765952351E-2</v>
          </cell>
          <cell r="N487">
            <v>6.8100277391786812E-2</v>
          </cell>
          <cell r="O487">
            <v>6.715249304771588E-2</v>
          </cell>
          <cell r="P487">
            <v>0.12277800779977559</v>
          </cell>
        </row>
        <row r="488">
          <cell r="B488" t="str">
            <v>V2G</v>
          </cell>
          <cell r="C488" t="str">
            <v>VAR_fin</v>
          </cell>
          <cell r="D488" t="str">
            <v>T-ELC-TWSTGout_S4</v>
          </cell>
          <cell r="H488">
            <v>1.572227522185456E-2</v>
          </cell>
          <cell r="I488">
            <v>3.3553467279041418E-2</v>
          </cell>
          <cell r="J488">
            <v>3.9765949922966157E-2</v>
          </cell>
          <cell r="K488">
            <v>4.0511135415108937E-2</v>
          </cell>
          <cell r="L488">
            <v>7.3972802956017117E-2</v>
          </cell>
          <cell r="M488">
            <v>6.2385335126840795E-2</v>
          </cell>
          <cell r="N488">
            <v>9.189541213335968E-2</v>
          </cell>
          <cell r="O488">
            <v>8.5439358366798959E-2</v>
          </cell>
          <cell r="P488">
            <v>0.16128369920909552</v>
          </cell>
        </row>
        <row r="489">
          <cell r="B489" t="str">
            <v>V2G</v>
          </cell>
          <cell r="C489" t="str">
            <v>VAR_fin</v>
          </cell>
          <cell r="D489" t="str">
            <v>T-ELC-Bus_u_BatSTGout_S1</v>
          </cell>
          <cell r="H489">
            <v>6.5991723525026056E-4</v>
          </cell>
          <cell r="I489">
            <v>1.0184037345529141E-3</v>
          </cell>
          <cell r="J489">
            <v>1.001852779416186E-3</v>
          </cell>
          <cell r="K489">
            <v>1.3776509805586742E-3</v>
          </cell>
          <cell r="L489">
            <v>3.1892610687297299E-3</v>
          </cell>
          <cell r="M489">
            <v>2.3106461997673012E-3</v>
          </cell>
          <cell r="N489">
            <v>4.1614183261807422E-3</v>
          </cell>
          <cell r="O489">
            <v>3.066152417367411E-3</v>
          </cell>
          <cell r="P489">
            <v>7.4369645978202316E-3</v>
          </cell>
        </row>
        <row r="490">
          <cell r="B490" t="str">
            <v>V2G</v>
          </cell>
          <cell r="C490" t="str">
            <v>VAR_fin</v>
          </cell>
          <cell r="D490" t="str">
            <v>T-ELC-Bus_u_BatSTGout_S2</v>
          </cell>
          <cell r="H490">
            <v>5.6859821888037283E-4</v>
          </cell>
          <cell r="I490">
            <v>9.3203638283163284E-4</v>
          </cell>
          <cell r="J490">
            <v>9.2703243463826488E-4</v>
          </cell>
          <cell r="K490">
            <v>1.2626723200074314E-3</v>
          </cell>
          <cell r="L490">
            <v>3.0964753946949859E-3</v>
          </cell>
          <cell r="M490">
            <v>2.2273309635842168E-3</v>
          </cell>
          <cell r="N490">
            <v>3.9536248110803949E-3</v>
          </cell>
          <cell r="O490">
            <v>2.9958453558838844E-3</v>
          </cell>
          <cell r="P490">
            <v>6.9705287468648167E-3</v>
          </cell>
        </row>
        <row r="491">
          <cell r="B491" t="str">
            <v>V2G</v>
          </cell>
          <cell r="C491" t="str">
            <v>VAR_fin</v>
          </cell>
          <cell r="D491" t="str">
            <v>T-ELC-Bus_u_BatSTGout_S3</v>
          </cell>
          <cell r="H491">
            <v>2.463874572994587E-4</v>
          </cell>
          <cell r="I491">
            <v>3.5659577124156044E-4</v>
          </cell>
          <cell r="J491">
            <v>3.7598914845960271E-4</v>
          </cell>
          <cell r="K491">
            <v>5.4156247833073547E-4</v>
          </cell>
          <cell r="L491">
            <v>1.2627341907779667E-3</v>
          </cell>
          <cell r="M491">
            <v>8.1893295034272365E-4</v>
          </cell>
          <cell r="N491">
            <v>1.2486575673115693E-3</v>
          </cell>
          <cell r="O491">
            <v>1.0605563928438328E-3</v>
          </cell>
          <cell r="P491">
            <v>2.2662809716909528E-3</v>
          </cell>
        </row>
        <row r="492">
          <cell r="B492" t="str">
            <v>V2G</v>
          </cell>
          <cell r="C492" t="str">
            <v>VAR_fin</v>
          </cell>
          <cell r="D492" t="str">
            <v>T-ELC-Bus_u_BatSTGout_S4</v>
          </cell>
          <cell r="H492">
            <v>7.1965767360359062E-4</v>
          </cell>
          <cell r="I492">
            <v>7.9097078564366481E-4</v>
          </cell>
          <cell r="J492">
            <v>1.0192758654754747E-3</v>
          </cell>
          <cell r="K492">
            <v>1.2164622229494709E-3</v>
          </cell>
          <cell r="L492">
            <v>2.3863359273952494E-3</v>
          </cell>
          <cell r="M492">
            <v>1.7044343016248047E-3</v>
          </cell>
          <cell r="N492">
            <v>2.3050415772073595E-3</v>
          </cell>
          <cell r="O492">
            <v>2.403465904242297E-3</v>
          </cell>
          <cell r="P492">
            <v>4.0186873027375208E-3</v>
          </cell>
        </row>
        <row r="493">
          <cell r="B493" t="str">
            <v>V2G</v>
          </cell>
          <cell r="C493" t="str">
            <v>VAR_fin</v>
          </cell>
          <cell r="D493" t="str">
            <v>T-ELC-LGV_BatSTGout</v>
          </cell>
          <cell r="H493">
            <v>2.9663249814924301E-3</v>
          </cell>
          <cell r="I493">
            <v>2.700676348379259E-3</v>
          </cell>
          <cell r="J493">
            <v>2.5118941689154422E-3</v>
          </cell>
          <cell r="K493">
            <v>2.9626591196289629E-3</v>
          </cell>
          <cell r="L493">
            <v>6.2144928316326207E-3</v>
          </cell>
          <cell r="M493">
            <v>3.3676916986593486E-3</v>
          </cell>
          <cell r="N493">
            <v>6.5938743632897355E-3</v>
          </cell>
          <cell r="O493">
            <v>4.4970189888932661E-3</v>
          </cell>
          <cell r="P493">
            <v>1.0760885152447896E-2</v>
          </cell>
        </row>
        <row r="494">
          <cell r="B494" t="str">
            <v>V2G</v>
          </cell>
          <cell r="C494" t="str">
            <v>VAR_fin</v>
          </cell>
          <cell r="D494" t="str">
            <v>T-ELC-HGV_BatSTGout</v>
          </cell>
          <cell r="H494">
            <v>2.5908094780743546E-2</v>
          </cell>
          <cell r="I494">
            <v>6.1006372806350614E-2</v>
          </cell>
          <cell r="J494">
            <v>0.11626862800013081</v>
          </cell>
          <cell r="K494">
            <v>0.15193861269527453</v>
          </cell>
          <cell r="L494">
            <v>0.24916176135912377</v>
          </cell>
          <cell r="M494">
            <v>0.15725667036062935</v>
          </cell>
          <cell r="N494">
            <v>0.25158462728541525</v>
          </cell>
          <cell r="O494">
            <v>0.21043279019779862</v>
          </cell>
          <cell r="P494">
            <v>0.33597169831378193</v>
          </cell>
        </row>
        <row r="495">
          <cell r="B495" t="str">
            <v>V2G</v>
          </cell>
          <cell r="C495" t="str">
            <v>VAR_ncap</v>
          </cell>
          <cell r="D495" t="str">
            <v>-</v>
          </cell>
          <cell r="H495">
            <v>7.3230580272256596E-2</v>
          </cell>
          <cell r="I495">
            <v>1.8867532317959801</v>
          </cell>
          <cell r="J495">
            <v>3.0555139837699299</v>
          </cell>
          <cell r="K495">
            <v>1.8069553589535901</v>
          </cell>
          <cell r="L495">
            <v>0.87702222805297703</v>
          </cell>
          <cell r="M495">
            <v>2.2270216357470498</v>
          </cell>
          <cell r="N495">
            <v>2.4254746118262802</v>
          </cell>
          <cell r="O495">
            <v>1.20162430148852</v>
          </cell>
          <cell r="P495">
            <v>1.43230591459649</v>
          </cell>
        </row>
        <row r="496">
          <cell r="B496" t="str">
            <v>V2G</v>
          </cell>
          <cell r="C496" t="str">
            <v>VAR_cap</v>
          </cell>
          <cell r="D496" t="str">
            <v>-</v>
          </cell>
          <cell r="H496">
            <v>7.3230580272256596E-2</v>
          </cell>
          <cell r="I496">
            <v>1.959968106799175</v>
          </cell>
          <cell r="J496">
            <v>5.0015146832541495</v>
          </cell>
          <cell r="K496">
            <v>6.7491761626994284</v>
          </cell>
          <cell r="L496">
            <v>5.7394153140626161</v>
          </cell>
          <cell r="M496">
            <v>5.1409864235783056</v>
          </cell>
          <cell r="N496">
            <v>5.529434851735008</v>
          </cell>
          <cell r="O496">
            <v>5.3033392670620874</v>
          </cell>
          <cell r="P496">
            <v>5.0593102996532453</v>
          </cell>
        </row>
        <row r="497">
          <cell r="B497" t="str">
            <v>D-EBIO</v>
          </cell>
          <cell r="C497" t="str">
            <v>VAR_fout</v>
          </cell>
          <cell r="D497" t="str">
            <v>EBIO</v>
          </cell>
          <cell r="E497">
            <v>1.1839750332126846</v>
          </cell>
          <cell r="F497">
            <v>1.1839767439421482</v>
          </cell>
          <cell r="G497">
            <v>1.1839784125554158</v>
          </cell>
          <cell r="H497">
            <v>1.1839810343424146</v>
          </cell>
          <cell r="I497">
            <v>1.1839839969655759</v>
          </cell>
          <cell r="J497">
            <v>1.1839862356990771</v>
          </cell>
          <cell r="K497">
            <v>1.1839877041177291</v>
          </cell>
          <cell r="L497">
            <v>1.183993322376294</v>
          </cell>
          <cell r="M497">
            <v>1.183999924576566</v>
          </cell>
          <cell r="N497">
            <v>1.1840027128698083</v>
          </cell>
          <cell r="O497">
            <v>1.1840413066647439</v>
          </cell>
          <cell r="P497">
            <v>1.2656163712419524</v>
          </cell>
        </row>
        <row r="498">
          <cell r="B498" t="str">
            <v>D-EBIO</v>
          </cell>
          <cell r="C498" t="str">
            <v>VAR_fin</v>
          </cell>
          <cell r="D498" t="str">
            <v>BIO</v>
          </cell>
          <cell r="E498">
            <v>1.1839750332126846</v>
          </cell>
          <cell r="F498">
            <v>1.1839767439421482</v>
          </cell>
          <cell r="G498">
            <v>1.1839784125554158</v>
          </cell>
          <cell r="H498">
            <v>1.1839810343424146</v>
          </cell>
          <cell r="I498">
            <v>1.1839839969655759</v>
          </cell>
          <cell r="J498">
            <v>1.1839862356990771</v>
          </cell>
          <cell r="K498">
            <v>1.1839877041177291</v>
          </cell>
          <cell r="L498">
            <v>1.183993322376294</v>
          </cell>
          <cell r="M498">
            <v>1.183999924576566</v>
          </cell>
          <cell r="N498">
            <v>1.1840027128698083</v>
          </cell>
          <cell r="O498">
            <v>1.1840413066647439</v>
          </cell>
          <cell r="P498">
            <v>1.2656163712419524</v>
          </cell>
        </row>
        <row r="499">
          <cell r="B499" t="str">
            <v>G-INTC3</v>
          </cell>
          <cell r="C499" t="str">
            <v>VAR_fout</v>
          </cell>
          <cell r="D499" t="str">
            <v>ELC35</v>
          </cell>
          <cell r="E499">
            <v>145.86649701179471</v>
          </cell>
          <cell r="F499">
            <v>105.35558680853558</v>
          </cell>
          <cell r="G499">
            <v>102.00892064367531</v>
          </cell>
          <cell r="H499">
            <v>134.79986018741036</v>
          </cell>
          <cell r="I499">
            <v>85.775655422828592</v>
          </cell>
          <cell r="J499">
            <v>114.50729074819516</v>
          </cell>
          <cell r="K499">
            <v>56.463744383488987</v>
          </cell>
          <cell r="L499">
            <v>123.4929457490106</v>
          </cell>
          <cell r="M499">
            <v>81.686880100842046</v>
          </cell>
          <cell r="N499">
            <v>82.430745150538129</v>
          </cell>
          <cell r="O499">
            <v>86.855989339913052</v>
          </cell>
          <cell r="P499">
            <v>86.922013304707107</v>
          </cell>
        </row>
        <row r="500">
          <cell r="B500" t="str">
            <v>G-INTC3</v>
          </cell>
          <cell r="C500" t="str">
            <v>VAR_fout</v>
          </cell>
          <cell r="D500" t="str">
            <v>ELC3</v>
          </cell>
          <cell r="E500">
            <v>30.071790454955625</v>
          </cell>
          <cell r="F500">
            <v>69.884332225623808</v>
          </cell>
          <cell r="G500">
            <v>77.695966383215605</v>
          </cell>
          <cell r="H500">
            <v>45.582355679557331</v>
          </cell>
          <cell r="I500">
            <v>82.751531906567166</v>
          </cell>
          <cell r="J500">
            <v>35.2238411644148</v>
          </cell>
          <cell r="K500">
            <v>80.445573167755896</v>
          </cell>
          <cell r="L500">
            <v>35.772826480724525</v>
          </cell>
          <cell r="M500">
            <v>77.725498586438718</v>
          </cell>
          <cell r="N500">
            <v>78.231126880521671</v>
          </cell>
          <cell r="O500">
            <v>73.900682225555727</v>
          </cell>
          <cell r="P500">
            <v>73.052034736530061</v>
          </cell>
        </row>
        <row r="501">
          <cell r="B501" t="str">
            <v>G-INTC3</v>
          </cell>
          <cell r="C501" t="str">
            <v>VAR_fout</v>
          </cell>
          <cell r="D501" t="str">
            <v>ELC</v>
          </cell>
          <cell r="E501">
            <v>7.4685357286041296E-2</v>
          </cell>
          <cell r="F501">
            <v>9.3609263089938204E-3</v>
          </cell>
          <cell r="G501">
            <v>9.579781200297172E-3</v>
          </cell>
          <cell r="H501">
            <v>6.7231607666652683E-3</v>
          </cell>
          <cell r="I501">
            <v>1.2684464119467749</v>
          </cell>
          <cell r="J501">
            <v>4.3036863712561626</v>
          </cell>
          <cell r="K501">
            <v>4.5734240074490593</v>
          </cell>
          <cell r="L501">
            <v>1.7099058048617226</v>
          </cell>
          <cell r="M501">
            <v>0.73842453496574134</v>
          </cell>
          <cell r="N501">
            <v>1.4991254174241815</v>
          </cell>
          <cell r="O501">
            <v>1.8832364920199787</v>
          </cell>
          <cell r="P501">
            <v>1.2463265655595619</v>
          </cell>
        </row>
        <row r="502">
          <cell r="B502" t="str">
            <v>G-INTC3</v>
          </cell>
          <cell r="C502" t="str">
            <v>VAR_fin</v>
          </cell>
          <cell r="D502" t="str">
            <v>ELC13</v>
          </cell>
          <cell r="E502">
            <v>179.70019193545431</v>
          </cell>
          <cell r="F502">
            <v>183.50820113680598</v>
          </cell>
          <cell r="G502">
            <v>187.56547140325233</v>
          </cell>
          <cell r="H502">
            <v>187.24403787881928</v>
          </cell>
          <cell r="I502">
            <v>175.29341110735643</v>
          </cell>
          <cell r="J502">
            <v>158.16540831790516</v>
          </cell>
          <cell r="K502">
            <v>144.49825349451191</v>
          </cell>
          <cell r="L502">
            <v>163.53009071762807</v>
          </cell>
          <cell r="M502">
            <v>162.69232207051357</v>
          </cell>
          <cell r="N502">
            <v>164.73441714527539</v>
          </cell>
          <cell r="O502">
            <v>165.22092784316473</v>
          </cell>
          <cell r="P502">
            <v>163.77886705606156</v>
          </cell>
        </row>
        <row r="503">
          <cell r="B503" t="str">
            <v>G-INTC3</v>
          </cell>
          <cell r="C503" t="str">
            <v>VAR_ncap</v>
          </cell>
          <cell r="D503" t="str">
            <v>-</v>
          </cell>
          <cell r="E503">
            <v>8.8629484691040195E-7</v>
          </cell>
          <cell r="F503">
            <v>9.2246654028192202E-7</v>
          </cell>
          <cell r="G503">
            <v>3.1058960922888099E-6</v>
          </cell>
          <cell r="H503">
            <v>5.3038018302171204E-7</v>
          </cell>
          <cell r="I503">
            <v>7.1888505066516904E-7</v>
          </cell>
          <cell r="J503">
            <v>8.3255380092109697E-7</v>
          </cell>
          <cell r="K503">
            <v>1.10893676489595E-6</v>
          </cell>
          <cell r="L503">
            <v>1.13162368890999E-6</v>
          </cell>
          <cell r="M503">
            <v>1.65044446644791E-6</v>
          </cell>
          <cell r="N503">
            <v>8.72993417465195E-6</v>
          </cell>
        </row>
        <row r="504">
          <cell r="B504" t="str">
            <v>G-INTC3</v>
          </cell>
          <cell r="C504" t="str">
            <v>VAR_cap</v>
          </cell>
          <cell r="D504" t="str">
            <v>-</v>
          </cell>
          <cell r="E504">
            <v>13.914190167241101</v>
          </cell>
          <cell r="F504">
            <v>13.914190167241101</v>
          </cell>
          <cell r="G504">
            <v>13.914190167241101</v>
          </cell>
          <cell r="H504">
            <v>13.914191030781964</v>
          </cell>
          <cell r="I504">
            <v>13.914195209623609</v>
          </cell>
          <cell r="J504">
            <v>13.914195612278762</v>
          </cell>
          <cell r="K504">
            <v>13.914196334169784</v>
          </cell>
          <cell r="L504">
            <v>13.914197163717615</v>
          </cell>
          <cell r="M504">
            <v>13.914198102261723</v>
          </cell>
          <cell r="N504">
            <v>13.914199801734599</v>
          </cell>
          <cell r="O504">
            <v>13.914201054722534</v>
          </cell>
          <cell r="P504">
            <v>13.914209784656709</v>
          </cell>
        </row>
        <row r="505">
          <cell r="B505" t="str">
            <v>HPLBIO</v>
          </cell>
          <cell r="C505" t="str">
            <v>VAR_fout</v>
          </cell>
          <cell r="D505" t="str">
            <v>LTH</v>
          </cell>
          <cell r="E505">
            <v>0.90179336303702751</v>
          </cell>
          <cell r="F505">
            <v>0.90179466604125669</v>
          </cell>
          <cell r="G505">
            <v>0.90179593696701843</v>
          </cell>
          <cell r="H505">
            <v>0.90179793389267049</v>
          </cell>
          <cell r="I505">
            <v>0.90180019042159054</v>
          </cell>
          <cell r="J505">
            <v>0.90180189558847068</v>
          </cell>
          <cell r="K505">
            <v>0.90180301403282614</v>
          </cell>
          <cell r="L505">
            <v>0.90180729326857323</v>
          </cell>
          <cell r="M505">
            <v>0.9018123219391273</v>
          </cell>
          <cell r="N505">
            <v>0.9018144456869015</v>
          </cell>
          <cell r="O505">
            <v>0.90184384126295003</v>
          </cell>
          <cell r="P505">
            <v>0.96397678305770107</v>
          </cell>
        </row>
        <row r="506">
          <cell r="B506" t="str">
            <v>HPLBIO</v>
          </cell>
          <cell r="C506" t="str">
            <v>VAR_fin</v>
          </cell>
          <cell r="D506" t="str">
            <v>EBIO</v>
          </cell>
          <cell r="E506">
            <v>1.1839750332126846</v>
          </cell>
          <cell r="F506">
            <v>1.1839767439421482</v>
          </cell>
          <cell r="G506">
            <v>1.1839784125554158</v>
          </cell>
          <cell r="H506">
            <v>1.1839810343424146</v>
          </cell>
          <cell r="I506">
            <v>1.1839839969655759</v>
          </cell>
          <cell r="J506">
            <v>1.1839862356990771</v>
          </cell>
          <cell r="K506">
            <v>1.1839877041177291</v>
          </cell>
          <cell r="L506">
            <v>1.183993322376294</v>
          </cell>
          <cell r="M506">
            <v>1.183999924576566</v>
          </cell>
          <cell r="N506">
            <v>1.1840027128698083</v>
          </cell>
          <cell r="O506">
            <v>1.1840413066647439</v>
          </cell>
          <cell r="P506">
            <v>1.2656163712419524</v>
          </cell>
        </row>
        <row r="507">
          <cell r="B507" t="str">
            <v>HPLBIO</v>
          </cell>
          <cell r="C507" t="str">
            <v>VAR_ncap</v>
          </cell>
          <cell r="D507" t="str">
            <v>-</v>
          </cell>
          <cell r="E507">
            <v>1.19631146264613E-4</v>
          </cell>
          <cell r="F507">
            <v>7.5473746722280106E-5</v>
          </cell>
          <cell r="G507">
            <v>6.7358132919631994E-5</v>
          </cell>
          <cell r="H507">
            <v>6.2751668330646104E-2</v>
          </cell>
          <cell r="I507">
            <v>5.14693820527172E-2</v>
          </cell>
          <cell r="J507">
            <v>1.9766476575422599E-4</v>
          </cell>
          <cell r="K507">
            <v>2.26341331434965E-2</v>
          </cell>
          <cell r="L507">
            <v>4.1112858486010199E-2</v>
          </cell>
          <cell r="M507">
            <v>3.5366608880738497E-2</v>
          </cell>
          <cell r="N507">
            <v>4.9297403717185197E-2</v>
          </cell>
          <cell r="O507">
            <v>3.1735477965450502E-2</v>
          </cell>
          <cell r="P507">
            <v>3.9991502794997601E-2</v>
          </cell>
        </row>
        <row r="508">
          <cell r="B508" t="str">
            <v>HPLBIO</v>
          </cell>
          <cell r="C508" t="str">
            <v>VAR_cap</v>
          </cell>
          <cell r="D508" t="str">
            <v>-</v>
          </cell>
          <cell r="E508">
            <v>0.1144911371708676</v>
          </cell>
          <cell r="F508">
            <v>0.11454268381834154</v>
          </cell>
          <cell r="G508">
            <v>0.11458544017588773</v>
          </cell>
          <cell r="H508">
            <v>0.11439951137467559</v>
          </cell>
          <cell r="I508">
            <v>0.11441746497704722</v>
          </cell>
          <cell r="J508">
            <v>0.1144856718050058</v>
          </cell>
          <cell r="K508">
            <v>0.11711913587209336</v>
          </cell>
          <cell r="L508">
            <v>0.11534210171638287</v>
          </cell>
          <cell r="M508">
            <v>0.11482885871820457</v>
          </cell>
          <cell r="N508">
            <v>0.14832604256897922</v>
          </cell>
          <cell r="O508">
            <v>0.15743203137831507</v>
          </cell>
          <cell r="P508">
            <v>0.15627092670418982</v>
          </cell>
        </row>
        <row r="509">
          <cell r="B509" t="str">
            <v>ENUC_LRG_BMGL</v>
          </cell>
          <cell r="C509" t="str">
            <v>VAR_fout</v>
          </cell>
          <cell r="D509" t="str">
            <v>LTH</v>
          </cell>
          <cell r="K509">
            <v>0.4080914116858817</v>
          </cell>
          <cell r="L509">
            <v>1.1341439342102047</v>
          </cell>
          <cell r="M509">
            <v>1.1482819698073659</v>
          </cell>
          <cell r="N509">
            <v>1.2160471967964361</v>
          </cell>
          <cell r="O509">
            <v>1.2891134926030183</v>
          </cell>
          <cell r="P509">
            <v>1.2549817609296849</v>
          </cell>
        </row>
        <row r="510">
          <cell r="B510" t="str">
            <v>ENUC_LRG_BMGL</v>
          </cell>
          <cell r="C510" t="str">
            <v>VAR_fout</v>
          </cell>
          <cell r="D510" t="str">
            <v>ELC</v>
          </cell>
          <cell r="K510">
            <v>0.30860027114404626</v>
          </cell>
          <cell r="L510">
            <v>2.079659720681216</v>
          </cell>
          <cell r="M510">
            <v>2.0797789303442742</v>
          </cell>
          <cell r="N510">
            <v>2.0677481326062259</v>
          </cell>
          <cell r="O510">
            <v>2.0559309304846369</v>
          </cell>
          <cell r="P510">
            <v>2.0638851866556993</v>
          </cell>
        </row>
        <row r="511">
          <cell r="B511" t="str">
            <v>ENUC_LRG_BMGL</v>
          </cell>
          <cell r="C511" t="str">
            <v>VAR_fin</v>
          </cell>
          <cell r="D511" t="str">
            <v>URN</v>
          </cell>
          <cell r="K511">
            <v>1.1121330500922617</v>
          </cell>
          <cell r="L511">
            <v>6.7762313197712132</v>
          </cell>
          <cell r="M511">
            <v>6.7828768275459357</v>
          </cell>
          <cell r="N511">
            <v>6.7767229683329422</v>
          </cell>
          <cell r="O511">
            <v>6.7735702219490008</v>
          </cell>
          <cell r="P511">
            <v>6.7823836654216523</v>
          </cell>
        </row>
        <row r="512">
          <cell r="B512" t="str">
            <v>ENUC_LRG_BMGL</v>
          </cell>
          <cell r="C512" t="str">
            <v>VAR_ncap</v>
          </cell>
          <cell r="D512" t="str">
            <v>-</v>
          </cell>
          <cell r="J512">
            <v>8.4529896974697899E-2</v>
          </cell>
          <cell r="K512">
            <v>3.3383258877794702E-7</v>
          </cell>
          <cell r="L512">
            <v>1.00910954983468E-5</v>
          </cell>
          <cell r="M512">
            <v>3.5641437972794398E-6</v>
          </cell>
          <cell r="N512">
            <v>4.0802500359215798E-5</v>
          </cell>
        </row>
        <row r="513">
          <cell r="B513" t="str">
            <v>ENUC_LRG_BMGL</v>
          </cell>
          <cell r="C513" t="str">
            <v>VAR_cap</v>
          </cell>
          <cell r="D513" t="str">
            <v>-</v>
          </cell>
          <cell r="K513">
            <v>1.32331528150096E-2</v>
          </cell>
          <cell r="L513">
            <v>8.4529896974697899E-2</v>
          </cell>
          <cell r="M513">
            <v>8.4530179512548098E-2</v>
          </cell>
          <cell r="N513">
            <v>8.4541180212323694E-2</v>
          </cell>
          <cell r="O513">
            <v>8.4543886046582306E-2</v>
          </cell>
          <cell r="P513">
            <v>8.4584688546941497E-2</v>
          </cell>
        </row>
        <row r="514">
          <cell r="B514" t="str">
            <v>G-INTC5</v>
          </cell>
          <cell r="C514" t="str">
            <v>VAR_fout</v>
          </cell>
          <cell r="D514" t="str">
            <v>ELC5</v>
          </cell>
          <cell r="E514">
            <v>250.52861414673748</v>
          </cell>
          <cell r="F514">
            <v>119.86563159048336</v>
          </cell>
          <cell r="G514">
            <v>116.84379751386946</v>
          </cell>
          <cell r="H514">
            <v>148.90510815559483</v>
          </cell>
          <cell r="I514">
            <v>91.788850942964515</v>
          </cell>
          <cell r="J514">
            <v>132.27061932323033</v>
          </cell>
          <cell r="K514">
            <v>89.816798290033901</v>
          </cell>
          <cell r="L514">
            <v>146.35208949825972</v>
          </cell>
          <cell r="M514">
            <v>102.54181168738025</v>
          </cell>
          <cell r="N514">
            <v>103.26445405034139</v>
          </cell>
          <cell r="O514">
            <v>97.86022182720815</v>
          </cell>
          <cell r="P514">
            <v>92.828332899646597</v>
          </cell>
        </row>
        <row r="515">
          <cell r="B515" t="str">
            <v>G-INTC5</v>
          </cell>
          <cell r="C515" t="str">
            <v>VAR_fout</v>
          </cell>
          <cell r="D515" t="str">
            <v>ELC13</v>
          </cell>
          <cell r="E515">
            <v>0.29294356323542742</v>
          </cell>
          <cell r="F515">
            <v>7.8875558195639281E-3</v>
          </cell>
          <cell r="G515">
            <v>8.2925045308593019E-3</v>
          </cell>
          <cell r="H515">
            <v>6.0378324910391528E-3</v>
          </cell>
          <cell r="I515">
            <v>1.7544692736818447E-2</v>
          </cell>
          <cell r="J515">
            <v>1.641826695685374</v>
          </cell>
          <cell r="K515">
            <v>2.0046080451347033</v>
          </cell>
          <cell r="L515">
            <v>0.4898692543400105</v>
          </cell>
          <cell r="M515">
            <v>0.13482723131679028</v>
          </cell>
          <cell r="N515">
            <v>0.68942643210262688</v>
          </cell>
          <cell r="O515">
            <v>0.74318778715331235</v>
          </cell>
          <cell r="P515">
            <v>0.41387635538444489</v>
          </cell>
        </row>
        <row r="516">
          <cell r="B516" t="str">
            <v>G-INTC5</v>
          </cell>
          <cell r="C516" t="str">
            <v>VAR_fin</v>
          </cell>
          <cell r="D516" t="str">
            <v>ELC35</v>
          </cell>
          <cell r="E516">
            <v>258.74342703926231</v>
          </cell>
          <cell r="F516">
            <v>125.54269654254999</v>
          </cell>
          <cell r="G516">
            <v>122.11271953164915</v>
          </cell>
          <cell r="H516">
            <v>155.05410913073979</v>
          </cell>
          <cell r="I516">
            <v>95.250274758402782</v>
          </cell>
          <cell r="J516">
            <v>138.43855961171784</v>
          </cell>
          <cell r="K516">
            <v>94.586348912386427</v>
          </cell>
          <cell r="L516">
            <v>150.72615025955207</v>
          </cell>
          <cell r="M516">
            <v>105.39259103645884</v>
          </cell>
          <cell r="N516">
            <v>106.70361756791108</v>
          </cell>
          <cell r="O516">
            <v>101.21161866737413</v>
          </cell>
          <cell r="P516">
            <v>95.708606464346786</v>
          </cell>
        </row>
        <row r="517">
          <cell r="B517" t="str">
            <v>G-INTC5</v>
          </cell>
          <cell r="C517" t="str">
            <v>VAR_ncap</v>
          </cell>
          <cell r="D517" t="str">
            <v>-</v>
          </cell>
          <cell r="E517">
            <v>4.6138721378785799E-6</v>
          </cell>
          <cell r="F517">
            <v>4.8106770667227198E-6</v>
          </cell>
          <cell r="G517">
            <v>1.19571104449938E-5</v>
          </cell>
          <cell r="H517">
            <v>5.5275441695423201E-6</v>
          </cell>
          <cell r="I517">
            <v>5.6811014288992604E-6</v>
          </cell>
          <cell r="J517">
            <v>5.8526328711476099E-6</v>
          </cell>
          <cell r="K517">
            <v>5.3393222008549196E-6</v>
          </cell>
          <cell r="L517">
            <v>2.1759621078065099E-6</v>
          </cell>
          <cell r="M517">
            <v>3.66998027625914E-6</v>
          </cell>
          <cell r="N517">
            <v>6.4844111629585503E-5</v>
          </cell>
        </row>
        <row r="518">
          <cell r="B518" t="str">
            <v>G-INTC5</v>
          </cell>
          <cell r="C518" t="str">
            <v>VAR_cap</v>
          </cell>
          <cell r="D518" t="str">
            <v>-</v>
          </cell>
          <cell r="E518">
            <v>12.649263788401001</v>
          </cell>
          <cell r="F518">
            <v>12.649263788401001</v>
          </cell>
          <cell r="G518">
            <v>12.649263788401001</v>
          </cell>
          <cell r="H518">
            <v>12.649268287285269</v>
          </cell>
          <cell r="I518">
            <v>12.649286501192096</v>
          </cell>
          <cell r="J518">
            <v>12.649290697604821</v>
          </cell>
          <cell r="K518">
            <v>12.649296288688136</v>
          </cell>
          <cell r="L518">
            <v>12.649302231339121</v>
          </cell>
          <cell r="M518">
            <v>12.649306750252691</v>
          </cell>
          <cell r="N518">
            <v>12.649310630420283</v>
          </cell>
          <cell r="O518">
            <v>12.649313416603706</v>
          </cell>
          <cell r="P518">
            <v>12.649378260715334</v>
          </cell>
        </row>
        <row r="519">
          <cell r="B519" t="str">
            <v>D-SLFO</v>
          </cell>
          <cell r="C519" t="str">
            <v>VAR_fout</v>
          </cell>
          <cell r="D519" t="str">
            <v>CO2</v>
          </cell>
          <cell r="E519">
            <v>2267.7904146739802</v>
          </cell>
          <cell r="F519">
            <v>1976.8647071492501</v>
          </cell>
          <cell r="G519">
            <v>1438.38682286021</v>
          </cell>
          <cell r="H519">
            <v>1165.0560116159099</v>
          </cell>
          <cell r="I519">
            <v>685.09745513628798</v>
          </cell>
          <cell r="J519">
            <v>445.01523220044697</v>
          </cell>
          <cell r="K519">
            <v>235.402041167389</v>
          </cell>
          <cell r="L519">
            <v>7.4965819782704104E-4</v>
          </cell>
          <cell r="M519">
            <v>3.21691221868729E-2</v>
          </cell>
          <cell r="N519">
            <v>4.7340638379965404E-3</v>
          </cell>
          <cell r="O519">
            <v>5.0547947178166503E-3</v>
          </cell>
          <cell r="P519">
            <v>5.6933130630152902E-3</v>
          </cell>
        </row>
        <row r="520">
          <cell r="B520" t="str">
            <v>D-SLFO</v>
          </cell>
          <cell r="C520" t="str">
            <v>VAR_fout</v>
          </cell>
          <cell r="D520" t="str">
            <v>SLFO</v>
          </cell>
          <cell r="E520">
            <v>30.256657691674096</v>
          </cell>
          <cell r="F520">
            <v>26.375152818328353</v>
          </cell>
          <cell r="G520">
            <v>19.190831643477935</v>
          </cell>
          <cell r="H520">
            <v>15.544511839106205</v>
          </cell>
          <cell r="I520">
            <v>9.1426543322159635</v>
          </cell>
          <cell r="J520">
            <v>5.9388976987547153</v>
          </cell>
          <cell r="K520">
            <v>3.1425816318124253</v>
          </cell>
          <cell r="L520">
            <v>0.87016740462231534</v>
          </cell>
          <cell r="M520">
            <v>0.85742521184155074</v>
          </cell>
          <cell r="N520">
            <v>0.86348407895475032</v>
          </cell>
          <cell r="O520">
            <v>0.86403811686540088</v>
          </cell>
          <cell r="P520">
            <v>0.86466815117250362</v>
          </cell>
        </row>
        <row r="521">
          <cell r="B521" t="str">
            <v>D-SLFO</v>
          </cell>
          <cell r="C521" t="str">
            <v>VAR_fin</v>
          </cell>
          <cell r="D521" t="str">
            <v>LFO</v>
          </cell>
          <cell r="E521">
            <v>30.770561935874905</v>
          </cell>
          <cell r="F521">
            <v>26.823130354806683</v>
          </cell>
          <cell r="G521">
            <v>19.516781856990573</v>
          </cell>
          <cell r="H521">
            <v>15.808086996145365</v>
          </cell>
          <cell r="I521">
            <v>9.2957592284435151</v>
          </cell>
          <cell r="J521">
            <v>6.0381985373194897</v>
          </cell>
          <cell r="K521">
            <v>3.1940575463689114</v>
          </cell>
          <cell r="L521">
            <v>1.0171753023433381E-5</v>
          </cell>
          <cell r="M521">
            <v>4.3648741094807288E-4</v>
          </cell>
          <cell r="N521">
            <v>6.4234244748935428E-5</v>
          </cell>
          <cell r="O521">
            <v>6.8586088437132248E-5</v>
          </cell>
          <cell r="P521">
            <v>7.7249838032771926E-5</v>
          </cell>
        </row>
        <row r="522">
          <cell r="B522" t="str">
            <v>D-SLFO</v>
          </cell>
          <cell r="C522" t="str">
            <v>VAR_fin</v>
          </cell>
          <cell r="D522" t="str">
            <v>BDS</v>
          </cell>
          <cell r="G522">
            <v>6.627937504428875E-6</v>
          </cell>
          <cell r="H522">
            <v>4.4958539845694421E-4</v>
          </cell>
          <cell r="I522">
            <v>2.185402873005319E-3</v>
          </cell>
          <cell r="J522">
            <v>1.5748058845098342E-3</v>
          </cell>
          <cell r="K522">
            <v>1.9053158749856539E-3</v>
          </cell>
          <cell r="L522">
            <v>0.88494203565700158</v>
          </cell>
          <cell r="M522">
            <v>0.87155582966956546</v>
          </cell>
          <cell r="N522">
            <v>0.87808985878827561</v>
          </cell>
          <cell r="O522">
            <v>0.87864933523725552</v>
          </cell>
          <cell r="P522">
            <v>0.87928276816370521</v>
          </cell>
        </row>
        <row r="523">
          <cell r="B523" t="str">
            <v>D-RCOA</v>
          </cell>
          <cell r="C523" t="str">
            <v>VAR_fout</v>
          </cell>
          <cell r="D523" t="str">
            <v>CO2</v>
          </cell>
          <cell r="E523">
            <v>9.2724121211269193</v>
          </cell>
          <cell r="F523">
            <v>9.2723431043813598</v>
          </cell>
          <cell r="G523">
            <v>0.79714449018844502</v>
          </cell>
          <cell r="H523">
            <v>0.38225598067026001</v>
          </cell>
          <cell r="I523">
            <v>0.146845198398253</v>
          </cell>
        </row>
        <row r="524">
          <cell r="B524" t="str">
            <v>D-RCOA</v>
          </cell>
          <cell r="C524" t="str">
            <v>VAR_fout</v>
          </cell>
          <cell r="D524" t="str">
            <v>RCOA</v>
          </cell>
          <cell r="E524">
            <v>0.10002602072413071</v>
          </cell>
          <cell r="F524">
            <v>0.10002527620691867</v>
          </cell>
          <cell r="G524">
            <v>8.5991854389260644E-3</v>
          </cell>
          <cell r="H524">
            <v>4.1235812370038821E-3</v>
          </cell>
          <cell r="I524">
            <v>1.5840905976079078E-3</v>
          </cell>
        </row>
        <row r="525">
          <cell r="B525" t="str">
            <v>D-RCOA</v>
          </cell>
          <cell r="C525" t="str">
            <v>VAR_fin</v>
          </cell>
          <cell r="D525" t="str">
            <v>COA</v>
          </cell>
          <cell r="E525">
            <v>0.10002602072413071</v>
          </cell>
          <cell r="F525">
            <v>0.10002527620691867</v>
          </cell>
          <cell r="G525">
            <v>8.5991854389260644E-3</v>
          </cell>
          <cell r="H525">
            <v>4.1235812370038821E-3</v>
          </cell>
          <cell r="I525">
            <v>1.5840905976079078E-3</v>
          </cell>
        </row>
        <row r="526">
          <cell r="B526" t="str">
            <v>EHYD-RUN00</v>
          </cell>
          <cell r="C526" t="str">
            <v>VAR_fout</v>
          </cell>
          <cell r="D526" t="str">
            <v>ELC13</v>
          </cell>
          <cell r="E526">
            <v>54.3924196842745</v>
          </cell>
          <cell r="F526">
            <v>43.509876414275197</v>
          </cell>
          <cell r="G526">
            <v>53.288145927879519</v>
          </cell>
          <cell r="H526">
            <v>52.194294375435014</v>
          </cell>
          <cell r="I526">
            <v>51.101219440975356</v>
          </cell>
          <cell r="J526">
            <v>50.008107095066137</v>
          </cell>
          <cell r="K526">
            <v>48.91504600207783</v>
          </cell>
          <cell r="L526">
            <v>47.822780934187364</v>
          </cell>
          <cell r="M526">
            <v>47.822904324221646</v>
          </cell>
          <cell r="N526">
            <v>47.822689967312471</v>
          </cell>
          <cell r="O526">
            <v>47.822462296293153</v>
          </cell>
          <cell r="P526">
            <v>47.7976414779625</v>
          </cell>
        </row>
        <row r="527">
          <cell r="B527" t="str">
            <v>EHYD-RUN00</v>
          </cell>
          <cell r="C527" t="str">
            <v>VAR_fin</v>
          </cell>
          <cell r="D527" t="str">
            <v>HYDR</v>
          </cell>
          <cell r="E527">
            <v>54.3924196842745</v>
          </cell>
          <cell r="F527">
            <v>43.509876414275197</v>
          </cell>
          <cell r="G527">
            <v>53.288145927879519</v>
          </cell>
          <cell r="H527">
            <v>52.194294375435014</v>
          </cell>
          <cell r="I527">
            <v>51.101219440975356</v>
          </cell>
          <cell r="J527">
            <v>50.008107095066137</v>
          </cell>
          <cell r="K527">
            <v>48.91504600207783</v>
          </cell>
          <cell r="L527">
            <v>47.822780934187364</v>
          </cell>
          <cell r="M527">
            <v>47.822904324221646</v>
          </cell>
          <cell r="N527">
            <v>47.822689967312471</v>
          </cell>
          <cell r="O527">
            <v>47.822462296293153</v>
          </cell>
          <cell r="P527">
            <v>47.7976414779625</v>
          </cell>
        </row>
        <row r="528">
          <cell r="B528" t="str">
            <v>EHYD-RUN00</v>
          </cell>
          <cell r="C528" t="str">
            <v>VAR_cap</v>
          </cell>
          <cell r="D528" t="str">
            <v>-</v>
          </cell>
          <cell r="E528">
            <v>3.86687</v>
          </cell>
          <cell r="F528">
            <v>3.9240852000672399</v>
          </cell>
          <cell r="G528">
            <v>3.9610124303882599</v>
          </cell>
          <cell r="H528">
            <v>3.9647700000000001</v>
          </cell>
          <cell r="I528">
            <v>3.9647700000000001</v>
          </cell>
          <cell r="J528">
            <v>3.9647700000000001</v>
          </cell>
          <cell r="K528">
            <v>3.9647700000000001</v>
          </cell>
          <cell r="L528">
            <v>3.9647700000000001</v>
          </cell>
          <cell r="M528">
            <v>3.9647700000000001</v>
          </cell>
          <cell r="N528">
            <v>3.9647700000000001</v>
          </cell>
          <cell r="O528">
            <v>3.9647700000000001</v>
          </cell>
          <cell r="P528">
            <v>3.9647700000000001</v>
          </cell>
        </row>
        <row r="529">
          <cell r="B529" t="str">
            <v>HPLELCHP</v>
          </cell>
          <cell r="C529" t="str">
            <v>VAR_fout</v>
          </cell>
          <cell r="D529" t="str">
            <v>LTH</v>
          </cell>
          <cell r="F529">
            <v>3.3847349118046384</v>
          </cell>
          <cell r="G529">
            <v>3.4873370939495776</v>
          </cell>
          <cell r="H529">
            <v>3.6652222666462473</v>
          </cell>
          <cell r="I529">
            <v>3.8521896404244456</v>
          </cell>
          <cell r="J529">
            <v>4.0486901722612885</v>
          </cell>
          <cell r="K529">
            <v>4.2552205846837499</v>
          </cell>
          <cell r="L529">
            <v>4.4740580153128411</v>
          </cell>
          <cell r="M529">
            <v>4.7048394265223132</v>
          </cell>
          <cell r="N529">
            <v>11.365452927524878</v>
          </cell>
          <cell r="O529">
            <v>11.946101909581014</v>
          </cell>
          <cell r="P529">
            <v>14.807181953224827</v>
          </cell>
        </row>
        <row r="530">
          <cell r="B530" t="str">
            <v>HPLELCHP</v>
          </cell>
          <cell r="C530" t="str">
            <v>VAR_fin</v>
          </cell>
          <cell r="D530" t="str">
            <v>ELC35</v>
          </cell>
          <cell r="F530">
            <v>1.128244970601548</v>
          </cell>
          <cell r="G530">
            <v>1.1624456979831936</v>
          </cell>
          <cell r="H530">
            <v>1.2217407555487492</v>
          </cell>
          <cell r="I530">
            <v>1.2840632134748151</v>
          </cell>
          <cell r="J530">
            <v>1.3495633907537619</v>
          </cell>
          <cell r="K530">
            <v>1.4184068615612504</v>
          </cell>
          <cell r="L530">
            <v>1.4913526717709475</v>
          </cell>
          <cell r="M530">
            <v>1.5682798088407701</v>
          </cell>
          <cell r="N530">
            <v>3.788484309174958</v>
          </cell>
          <cell r="O530">
            <v>3.9820339698603382</v>
          </cell>
          <cell r="P530">
            <v>4.9357273177416063</v>
          </cell>
        </row>
        <row r="531">
          <cell r="B531" t="str">
            <v>HPLELCHP</v>
          </cell>
          <cell r="C531" t="str">
            <v>VAR_fin</v>
          </cell>
          <cell r="D531" t="str">
            <v>WWTPCC</v>
          </cell>
          <cell r="F531">
            <v>6.7694698236092803</v>
          </cell>
          <cell r="G531">
            <v>6.9746741878991498</v>
          </cell>
          <cell r="H531">
            <v>7.3304445332924901</v>
          </cell>
          <cell r="I531">
            <v>7.7043792808488902</v>
          </cell>
          <cell r="J531">
            <v>8.0973803445225698</v>
          </cell>
          <cell r="K531">
            <v>8.5104411693674997</v>
          </cell>
          <cell r="L531">
            <v>8.9481160306256804</v>
          </cell>
          <cell r="M531">
            <v>9.4096788530446105</v>
          </cell>
          <cell r="N531">
            <v>22.730905855049802</v>
          </cell>
          <cell r="O531">
            <v>23.892203819161999</v>
          </cell>
          <cell r="P531">
            <v>29.6143639064497</v>
          </cell>
        </row>
        <row r="532">
          <cell r="B532" t="str">
            <v>HPLELCHP</v>
          </cell>
          <cell r="C532" t="str">
            <v>VAR_ncap</v>
          </cell>
          <cell r="D532" t="str">
            <v>-</v>
          </cell>
          <cell r="F532">
            <v>0.20864513533627799</v>
          </cell>
          <cell r="G532">
            <v>6.3322138042304701E-3</v>
          </cell>
          <cell r="H532">
            <v>1.25059409834027E-2</v>
          </cell>
          <cell r="I532">
            <v>1.17912378146368E-2</v>
          </cell>
          <cell r="J532">
            <v>9.2772352969855199E-2</v>
          </cell>
          <cell r="K532">
            <v>0.15067912977362599</v>
          </cell>
          <cell r="L532">
            <v>2.3761889792619801E-2</v>
          </cell>
          <cell r="M532">
            <v>3.2130453776725403E-2</v>
          </cell>
          <cell r="N532">
            <v>0.49894465043825897</v>
          </cell>
          <cell r="O532">
            <v>0.18676750126987701</v>
          </cell>
          <cell r="P532">
            <v>0.20142009553495699</v>
          </cell>
        </row>
        <row r="533">
          <cell r="B533" t="str">
            <v>HPLELCHP</v>
          </cell>
          <cell r="C533" t="str">
            <v>VAR_cap</v>
          </cell>
          <cell r="D533" t="str">
            <v>-</v>
          </cell>
          <cell r="F533">
            <v>0.20864513533627799</v>
          </cell>
          <cell r="G533">
            <v>0.214976124763605</v>
          </cell>
          <cell r="H533">
            <v>0.22747984641523677</v>
          </cell>
          <cell r="I533">
            <v>0.23926418615786663</v>
          </cell>
          <cell r="J533">
            <v>0.25164781295799843</v>
          </cell>
          <cell r="K533">
            <v>0.26488981632400094</v>
          </cell>
          <cell r="L533">
            <v>0.27898857600366334</v>
          </cell>
          <cell r="M533">
            <v>0.29061065174947331</v>
          </cell>
          <cell r="N533">
            <v>0.70549492353958654</v>
          </cell>
          <cell r="O533">
            <v>0.74158305506921962</v>
          </cell>
          <cell r="P533">
            <v>0.9192340734174701</v>
          </cell>
        </row>
        <row r="534">
          <cell r="B534" t="str">
            <v>D-ITOT_LTH</v>
          </cell>
          <cell r="C534" t="str">
            <v>VAR_fout</v>
          </cell>
          <cell r="D534" t="str">
            <v>ITOT_LTH_DH</v>
          </cell>
          <cell r="E534">
            <v>7.1200197643638896</v>
          </cell>
          <cell r="F534">
            <v>7.6289255698967011</v>
          </cell>
          <cell r="G534">
            <v>7.3930092315066043</v>
          </cell>
          <cell r="H534">
            <v>7.13099101803589</v>
          </cell>
          <cell r="I534">
            <v>7.0688164095081989</v>
          </cell>
          <cell r="J534">
            <v>7.1549267456251906</v>
          </cell>
          <cell r="K534">
            <v>8.7659840985827255</v>
          </cell>
          <cell r="L534">
            <v>9.973419725044339</v>
          </cell>
          <cell r="M534">
            <v>9.8974746835086425</v>
          </cell>
          <cell r="N534">
            <v>9.516021153572261</v>
          </cell>
          <cell r="O534">
            <v>8.0769137672118383</v>
          </cell>
          <cell r="P534">
            <v>8.0548219898936111</v>
          </cell>
        </row>
        <row r="535">
          <cell r="B535" t="str">
            <v>D-ITOT_LTH</v>
          </cell>
          <cell r="C535" t="str">
            <v>VAR_fin</v>
          </cell>
          <cell r="D535" t="str">
            <v>LTH</v>
          </cell>
          <cell r="E535">
            <v>7.7403571768926529</v>
          </cell>
          <cell r="F535">
            <v>8.2914221486477775</v>
          </cell>
          <cell r="G535">
            <v>8.031852512423395</v>
          </cell>
          <cell r="H535">
            <v>7.7421080374153419</v>
          </cell>
          <cell r="I535">
            <v>7.6695712943139984</v>
          </cell>
          <cell r="J535">
            <v>7.7579113680253871</v>
          </cell>
          <cell r="K535">
            <v>9.4985152084343518</v>
          </cell>
          <cell r="L535">
            <v>10.799776022085343</v>
          </cell>
          <cell r="M535">
            <v>10.717538488602823</v>
          </cell>
          <cell r="N535">
            <v>10.304479297300363</v>
          </cell>
          <cell r="O535">
            <v>8.7461334266865567</v>
          </cell>
          <cell r="P535">
            <v>8.7222112160963867</v>
          </cell>
        </row>
        <row r="536">
          <cell r="B536" t="str">
            <v>D-ITOT_LTH</v>
          </cell>
          <cell r="C536" t="str">
            <v>VAR_ncap</v>
          </cell>
          <cell r="D536" t="str">
            <v>-</v>
          </cell>
          <cell r="E536">
            <v>0.79548444085724501</v>
          </cell>
          <cell r="F536">
            <v>1.9778224166372299E-7</v>
          </cell>
          <cell r="G536">
            <v>2.2074025177157299E-7</v>
          </cell>
          <cell r="H536">
            <v>2.4722387253075802E-7</v>
          </cell>
          <cell r="I536">
            <v>3.3303936293864401E-6</v>
          </cell>
          <cell r="J536">
            <v>3.9524841457822801E-7</v>
          </cell>
          <cell r="K536">
            <v>5.0053212640428298E-7</v>
          </cell>
          <cell r="L536">
            <v>2.0692896961904699E-6</v>
          </cell>
          <cell r="M536">
            <v>8.1904101909299802E-7</v>
          </cell>
          <cell r="N536">
            <v>2.6667605057882E-6</v>
          </cell>
          <cell r="O536">
            <v>2.1950171634434699E-6</v>
          </cell>
          <cell r="P536">
            <v>1.09547052217174E-5</v>
          </cell>
        </row>
        <row r="537">
          <cell r="B537" t="str">
            <v>D-ITOT_LTH</v>
          </cell>
          <cell r="C537" t="str">
            <v>VAR_cap</v>
          </cell>
          <cell r="D537" t="str">
            <v>-</v>
          </cell>
          <cell r="E537">
            <v>0.79548444085724501</v>
          </cell>
          <cell r="F537">
            <v>0.79548463863948704</v>
          </cell>
          <cell r="G537">
            <v>0.79548485937973801</v>
          </cell>
          <cell r="H537">
            <v>0.79548510660361105</v>
          </cell>
          <cell r="I537">
            <v>0.79548843699724003</v>
          </cell>
          <cell r="J537">
            <v>0.79548883224565503</v>
          </cell>
          <cell r="K537">
            <v>0.795489332777781</v>
          </cell>
          <cell r="L537">
            <v>0.79549140206747704</v>
          </cell>
          <cell r="M537">
            <v>0.79549222110849604</v>
          </cell>
          <cell r="N537">
            <v>0.79549488786900202</v>
          </cell>
          <cell r="O537">
            <v>0.79549708288616605</v>
          </cell>
          <cell r="P537">
            <v>0.795508037591387</v>
          </cell>
        </row>
        <row r="538">
          <cell r="B538" t="str">
            <v>D-IH2</v>
          </cell>
          <cell r="C538" t="str">
            <v>VAR_fout</v>
          </cell>
          <cell r="D538" t="str">
            <v>IH2</v>
          </cell>
          <cell r="I538">
            <v>2.2069117475915987</v>
          </cell>
          <cell r="J538">
            <v>1.6052509569569018</v>
          </cell>
          <cell r="K538">
            <v>2.5665409955085345</v>
          </cell>
          <cell r="L538">
            <v>3.9482582634901284</v>
          </cell>
          <cell r="M538">
            <v>14.608730132113868</v>
          </cell>
          <cell r="N538">
            <v>16.746521816730514</v>
          </cell>
          <cell r="O538">
            <v>19.676998554125827</v>
          </cell>
          <cell r="P538">
            <v>19.616290722274037</v>
          </cell>
        </row>
        <row r="539">
          <cell r="B539" t="str">
            <v>D-IH2</v>
          </cell>
          <cell r="C539" t="str">
            <v>VAR_fin</v>
          </cell>
          <cell r="D539" t="str">
            <v>H2</v>
          </cell>
          <cell r="I539">
            <v>2.2237248576070141</v>
          </cell>
          <cell r="J539">
            <v>1.6174803816138315</v>
          </cell>
          <cell r="K539">
            <v>2.5860939006773234</v>
          </cell>
          <cell r="L539">
            <v>3.9783376269380621</v>
          </cell>
          <cell r="M539">
            <v>14.720025106715704</v>
          </cell>
          <cell r="N539">
            <v>16.874103317888189</v>
          </cell>
          <cell r="O539">
            <v>19.826905564147729</v>
          </cell>
          <cell r="P539">
            <v>19.765735236477145</v>
          </cell>
        </row>
        <row r="540">
          <cell r="B540" t="str">
            <v>D-IH2</v>
          </cell>
          <cell r="C540" t="str">
            <v>VAR_ncap</v>
          </cell>
          <cell r="D540" t="str">
            <v>-</v>
          </cell>
          <cell r="H540">
            <v>3.1579555258166499E-6</v>
          </cell>
          <cell r="I540">
            <v>0.16706447849189501</v>
          </cell>
          <cell r="J540">
            <v>2.8828142729735802E-4</v>
          </cell>
          <cell r="K540">
            <v>0.188087791722611</v>
          </cell>
          <cell r="L540">
            <v>4.6146029032578799E-2</v>
          </cell>
          <cell r="M540">
            <v>0.34157640437762399</v>
          </cell>
          <cell r="N540">
            <v>0.130643266425093</v>
          </cell>
          <cell r="O540">
            <v>9.8912616959669894E-2</v>
          </cell>
          <cell r="P540">
            <v>4.3099433494357399E-4</v>
          </cell>
        </row>
        <row r="541">
          <cell r="B541" t="str">
            <v>D-IH2</v>
          </cell>
          <cell r="C541" t="str">
            <v>VAR_cap</v>
          </cell>
          <cell r="D541" t="str">
            <v>-</v>
          </cell>
          <cell r="H541">
            <v>3.1579555258166499E-6</v>
          </cell>
          <cell r="I541">
            <v>0.16706763644742101</v>
          </cell>
          <cell r="J541">
            <v>0.16735591787471801</v>
          </cell>
          <cell r="K541">
            <v>0.35544370959733002</v>
          </cell>
          <cell r="L541">
            <v>0.40158973862990799</v>
          </cell>
          <cell r="M541">
            <v>0.74316614300753203</v>
          </cell>
          <cell r="N541">
            <v>0.87380940943262497</v>
          </cell>
          <cell r="O541">
            <v>0.97272102527715998</v>
          </cell>
          <cell r="P541">
            <v>0.973149862771713</v>
          </cell>
        </row>
        <row r="542">
          <cell r="B542" t="str">
            <v>RHEM-ESOLPV</v>
          </cell>
          <cell r="C542" t="str">
            <v>VAR_fout</v>
          </cell>
          <cell r="D542" t="str">
            <v>RHEM_SOL_ELC</v>
          </cell>
          <cell r="E542">
            <v>0.86248322578584768</v>
          </cell>
          <cell r="F542">
            <v>1.2875827683698406</v>
          </cell>
          <cell r="G542">
            <v>2.9287266625544337</v>
          </cell>
          <cell r="H542">
            <v>6.7930414907516523</v>
          </cell>
          <cell r="I542">
            <v>18.092547646942418</v>
          </cell>
          <cell r="J542">
            <v>19.018024927025458</v>
          </cell>
          <cell r="K542">
            <v>20.384908090691223</v>
          </cell>
          <cell r="L542">
            <v>21.424745617265014</v>
          </cell>
          <cell r="M542">
            <v>22.517623846065344</v>
          </cell>
          <cell r="N542">
            <v>23.666250690379993</v>
          </cell>
          <cell r="O542">
            <v>24.873471372376596</v>
          </cell>
          <cell r="P542">
            <v>26.142275920242142</v>
          </cell>
        </row>
        <row r="543">
          <cell r="B543" t="str">
            <v>RHEM-ESOLPV</v>
          </cell>
          <cell r="C543" t="str">
            <v>VAR_fin</v>
          </cell>
          <cell r="D543" t="str">
            <v>SOL</v>
          </cell>
          <cell r="E543">
            <v>0.86248322578584768</v>
          </cell>
          <cell r="F543">
            <v>1.2875827683698406</v>
          </cell>
          <cell r="G543">
            <v>2.9287266625544337</v>
          </cell>
          <cell r="H543">
            <v>6.7930414907516523</v>
          </cell>
          <cell r="I543">
            <v>18.092547646942418</v>
          </cell>
          <cell r="J543">
            <v>19.018024927025458</v>
          </cell>
          <cell r="K543">
            <v>20.384908090691223</v>
          </cell>
          <cell r="L543">
            <v>21.424745617265014</v>
          </cell>
          <cell r="M543">
            <v>22.517623846065344</v>
          </cell>
          <cell r="N543">
            <v>23.666250690379993</v>
          </cell>
          <cell r="O543">
            <v>24.873471372376596</v>
          </cell>
          <cell r="P543">
            <v>26.142275920242142</v>
          </cell>
        </row>
        <row r="544">
          <cell r="B544" t="str">
            <v>RHEM-ESOLPV</v>
          </cell>
          <cell r="C544" t="str">
            <v>VAR_fin</v>
          </cell>
          <cell r="D544" t="str">
            <v>SOLPVC</v>
          </cell>
          <cell r="E544">
            <v>0.86248322578584802</v>
          </cell>
          <cell r="F544">
            <v>1.28758276836984</v>
          </cell>
          <cell r="G544">
            <v>2.9287266625544399</v>
          </cell>
          <cell r="H544">
            <v>6.7930414907516496</v>
          </cell>
          <cell r="I544">
            <v>18.0925476469424</v>
          </cell>
          <cell r="J544">
            <v>19.018024927025401</v>
          </cell>
          <cell r="K544">
            <v>20.384908090691201</v>
          </cell>
          <cell r="L544">
            <v>21.424745617265</v>
          </cell>
          <cell r="M544">
            <v>22.517623846065302</v>
          </cell>
          <cell r="N544">
            <v>23.66625069038</v>
          </cell>
          <cell r="O544">
            <v>24.873471372376599</v>
          </cell>
          <cell r="P544">
            <v>26.142275920242099</v>
          </cell>
        </row>
        <row r="545">
          <cell r="B545" t="str">
            <v>RHEM-ESOLPV</v>
          </cell>
          <cell r="C545" t="str">
            <v>VAR_ncap</v>
          </cell>
          <cell r="D545" t="str">
            <v>-</v>
          </cell>
          <cell r="F545">
            <v>6.6500739141597704E-8</v>
          </cell>
          <cell r="G545">
            <v>0.39130769018140699</v>
          </cell>
          <cell r="H545">
            <v>0.81778071354250004</v>
          </cell>
          <cell r="I545">
            <v>2.8838051339712001</v>
          </cell>
          <cell r="J545">
            <v>0.42461653157710399</v>
          </cell>
          <cell r="K545">
            <v>1.1067072227983701</v>
          </cell>
          <cell r="L545">
            <v>0.88508512906312797</v>
          </cell>
          <cell r="M545">
            <v>2.3350201095247201</v>
          </cell>
          <cell r="N545">
            <v>1.52792213164952</v>
          </cell>
          <cell r="O545">
            <v>1.40535865817465</v>
          </cell>
          <cell r="P545">
            <v>1.1989716496329399</v>
          </cell>
        </row>
        <row r="546">
          <cell r="B546" t="str">
            <v>RHEM-ESOLPV</v>
          </cell>
          <cell r="C546" t="str">
            <v>VAR_cap</v>
          </cell>
          <cell r="D546" t="str">
            <v>-</v>
          </cell>
          <cell r="E546">
            <v>0.27424799999999999</v>
          </cell>
          <cell r="F546">
            <v>0.43894538397715216</v>
          </cell>
          <cell r="G546">
            <v>0.87445575668214603</v>
          </cell>
          <cell r="H546">
            <v>1.680511682484132</v>
          </cell>
          <cell r="I546">
            <v>4.4758695367726116</v>
          </cell>
          <cell r="J546">
            <v>4.7048211881230841</v>
          </cell>
          <cell r="K546">
            <v>5.0429710906685097</v>
          </cell>
          <cell r="L546">
            <v>5.3002140174098002</v>
          </cell>
          <cell r="M546">
            <v>5.5705785586752397</v>
          </cell>
          <cell r="N546">
            <v>5.8547345930357304</v>
          </cell>
          <cell r="O546">
            <v>6.1533860284120099</v>
          </cell>
          <cell r="P546">
            <v>6.4672725489818204</v>
          </cell>
        </row>
        <row r="547">
          <cell r="B547" t="str">
            <v>HPLNUC</v>
          </cell>
          <cell r="C547" t="str">
            <v>VAR_fout</v>
          </cell>
          <cell r="D547" t="str">
            <v>LTH</v>
          </cell>
          <cell r="E547">
            <v>1.4500197622307149</v>
          </cell>
          <cell r="F547">
            <v>3.8018258212764726</v>
          </cell>
          <cell r="G547">
            <v>3.8000261860667042</v>
          </cell>
          <cell r="H547">
            <v>1.1501861237403217</v>
          </cell>
          <cell r="I547">
            <v>0.69588606346635917</v>
          </cell>
        </row>
        <row r="548">
          <cell r="B548" t="str">
            <v>HPLNUC</v>
          </cell>
          <cell r="C548" t="str">
            <v>VAR_fin</v>
          </cell>
          <cell r="D548" t="str">
            <v>URN</v>
          </cell>
          <cell r="E548">
            <v>1.4500197622307149</v>
          </cell>
          <cell r="F548">
            <v>3.8018258212764726</v>
          </cell>
          <cell r="G548">
            <v>3.8000261860667042</v>
          </cell>
          <cell r="H548">
            <v>1.1501861237403217</v>
          </cell>
          <cell r="I548">
            <v>0.69588606346635917</v>
          </cell>
        </row>
        <row r="549">
          <cell r="B549" t="str">
            <v>HPLNUC</v>
          </cell>
          <cell r="C549" t="str">
            <v>VAR_cap</v>
          </cell>
          <cell r="D549" t="str">
            <v>-</v>
          </cell>
          <cell r="E549">
            <v>0.120558721922211</v>
          </cell>
          <cell r="F549">
            <v>0.120558721922211</v>
          </cell>
          <cell r="G549">
            <v>0.120558721922211</v>
          </cell>
          <cell r="H549">
            <v>0.120558721922211</v>
          </cell>
          <cell r="I549">
            <v>0.120558721922211</v>
          </cell>
          <cell r="J549">
            <v>0.120558721922211</v>
          </cell>
          <cell r="K549">
            <v>0.120558721922211</v>
          </cell>
          <cell r="L549">
            <v>0.120558721922211</v>
          </cell>
          <cell r="M549">
            <v>8.85558611937695E-2</v>
          </cell>
        </row>
        <row r="550">
          <cell r="B550" t="str">
            <v>ITOT-CHPWODCCS</v>
          </cell>
          <cell r="C550" t="str">
            <v>VAR_fout</v>
          </cell>
          <cell r="D550" t="str">
            <v>CO2_O</v>
          </cell>
          <cell r="J550">
            <v>546.11256370194258</v>
          </cell>
          <cell r="K550">
            <v>1055.2985218153951</v>
          </cell>
          <cell r="L550">
            <v>1225.7514424359015</v>
          </cell>
          <cell r="M550">
            <v>1225.1573738295237</v>
          </cell>
          <cell r="N550">
            <v>1225.7571525898445</v>
          </cell>
          <cell r="O550">
            <v>1225.754371731683</v>
          </cell>
          <cell r="P550">
            <v>1225.7758695750122</v>
          </cell>
        </row>
        <row r="551">
          <cell r="B551" t="str">
            <v>ITOT-CHPWODCCS</v>
          </cell>
          <cell r="C551" t="str">
            <v>VAR_fout</v>
          </cell>
          <cell r="D551" t="str">
            <v>CO2</v>
          </cell>
          <cell r="J551">
            <v>-546.11256370194303</v>
          </cell>
          <cell r="K551">
            <v>-1055.2985218153999</v>
          </cell>
          <cell r="L551">
            <v>-1225.7514424358999</v>
          </cell>
          <cell r="M551">
            <v>-1225.1573738295201</v>
          </cell>
          <cell r="N551">
            <v>-1225.75715258984</v>
          </cell>
          <cell r="O551">
            <v>-1225.7543717316801</v>
          </cell>
          <cell r="P551">
            <v>-1225.7758695750099</v>
          </cell>
        </row>
        <row r="552">
          <cell r="B552" t="str">
            <v>ITOT-CHPWODCCS</v>
          </cell>
          <cell r="C552" t="str">
            <v>VAR_fout</v>
          </cell>
          <cell r="D552" t="str">
            <v>ITOT_LTH_CHP</v>
          </cell>
          <cell r="J552">
            <v>3.8877050788968295</v>
          </cell>
          <cell r="K552">
            <v>7.66460999874917</v>
          </cell>
          <cell r="L552">
            <v>9.0865439563167634</v>
          </cell>
          <cell r="M552">
            <v>9.0821401022252903</v>
          </cell>
          <cell r="N552">
            <v>9.0865862859139384</v>
          </cell>
          <cell r="O552">
            <v>9.0865656713023295</v>
          </cell>
          <cell r="P552">
            <v>9.0867250356657934</v>
          </cell>
        </row>
        <row r="553">
          <cell r="B553" t="str">
            <v>ITOT-CHPWODCCS</v>
          </cell>
          <cell r="C553" t="str">
            <v>VAR_fout</v>
          </cell>
          <cell r="D553" t="str">
            <v>ITOT_KEV_WOD_ELC_CHP</v>
          </cell>
          <cell r="J553">
            <v>1.837824219114861</v>
          </cell>
          <cell r="K553">
            <v>3.6232701812268733</v>
          </cell>
          <cell r="L553">
            <v>4.2954571429860993</v>
          </cell>
          <cell r="M553">
            <v>4.2933753210519443</v>
          </cell>
          <cell r="N553">
            <v>4.29547715334113</v>
          </cell>
          <cell r="O553">
            <v>4.2954674082520024</v>
          </cell>
          <cell r="P553">
            <v>4.2955427441329137</v>
          </cell>
        </row>
        <row r="554">
          <cell r="B554" t="str">
            <v>ITOT-CHPWODCCS</v>
          </cell>
          <cell r="C554" t="str">
            <v>VAR_fin</v>
          </cell>
          <cell r="D554" t="str">
            <v>IWOD</v>
          </cell>
          <cell r="J554">
            <v>5.479853517135334</v>
          </cell>
          <cell r="K554">
            <v>10.590836867101293</v>
          </cell>
          <cell r="L554">
            <v>12.311952515996261</v>
          </cell>
          <cell r="M554">
            <v>12.312557116944552</v>
          </cell>
          <cell r="N554">
            <v>12.313864179012445</v>
          </cell>
          <cell r="O554">
            <v>12.309356017958949</v>
          </cell>
          <cell r="P554">
            <v>12.318059318602508</v>
          </cell>
        </row>
        <row r="555">
          <cell r="B555" t="str">
            <v>ITOT-CHPWODCCS</v>
          </cell>
          <cell r="C555" t="str">
            <v>VAR_ncap</v>
          </cell>
          <cell r="D555" t="str">
            <v>-</v>
          </cell>
          <cell r="J555">
            <v>7.0196159387776402E-2</v>
          </cell>
          <cell r="K555">
            <v>7.5001322541556795E-2</v>
          </cell>
          <cell r="L555">
            <v>4.5902055198200398E-2</v>
          </cell>
          <cell r="M555">
            <v>6.0203138453904098E-2</v>
          </cell>
          <cell r="N555">
            <v>7.8038191458722705E-2</v>
          </cell>
          <cell r="O555">
            <v>5.2906402529834903E-2</v>
          </cell>
          <cell r="P555">
            <v>4.9619574003424101E-2</v>
          </cell>
        </row>
        <row r="556">
          <cell r="B556" t="str">
            <v>ITOT-CHPWODCCS</v>
          </cell>
          <cell r="C556" t="str">
            <v>VAR_cap</v>
          </cell>
          <cell r="D556" t="str">
            <v>-</v>
          </cell>
          <cell r="J556">
            <v>7.0196159387776402E-2</v>
          </cell>
          <cell r="K556">
            <v>0.14519748192933299</v>
          </cell>
          <cell r="L556">
            <v>0.191099537127534</v>
          </cell>
          <cell r="M556">
            <v>0.18195510996782399</v>
          </cell>
          <cell r="N556">
            <v>0.18414338511082701</v>
          </cell>
          <cell r="O556">
            <v>0.18019277364922601</v>
          </cell>
          <cell r="P556">
            <v>0.18056416799198199</v>
          </cell>
        </row>
        <row r="557">
          <cell r="B557" t="str">
            <v>SUP_WODBIO</v>
          </cell>
          <cell r="C557" t="str">
            <v>VAR_fout</v>
          </cell>
          <cell r="D557" t="str">
            <v>ELC35</v>
          </cell>
          <cell r="F557">
            <v>1.9966766096072798E-5</v>
          </cell>
          <cell r="H557">
            <v>5.8975033813534015E-5</v>
          </cell>
          <cell r="I557">
            <v>1.0028740970662417E-4</v>
          </cell>
          <cell r="J557">
            <v>5.748686763791377E-5</v>
          </cell>
          <cell r="K557">
            <v>8.7505433777130219E-5</v>
          </cell>
          <cell r="L557">
            <v>4.5820900773130549E-5</v>
          </cell>
          <cell r="M557">
            <v>4.122545155710805E-5</v>
          </cell>
          <cell r="N557">
            <v>5.5578635747983719E-5</v>
          </cell>
          <cell r="O557">
            <v>7.501061847579948E-5</v>
          </cell>
          <cell r="P557">
            <v>2.1952167204560935E-4</v>
          </cell>
        </row>
        <row r="558">
          <cell r="B558" t="str">
            <v>SUP_WODBIO</v>
          </cell>
          <cell r="C558" t="str">
            <v>VAR_fout</v>
          </cell>
          <cell r="D558" t="str">
            <v>BIO</v>
          </cell>
          <cell r="F558">
            <v>4.9916915240181929E-4</v>
          </cell>
          <cell r="G558">
            <v>1.8030411849693067E-5</v>
          </cell>
          <cell r="H558">
            <v>1.4743758453383477E-3</v>
          </cell>
          <cell r="I558">
            <v>2.5071852426655997E-3</v>
          </cell>
          <cell r="J558">
            <v>1.4371716909478405E-3</v>
          </cell>
          <cell r="K558">
            <v>2.1876358444282507E-3</v>
          </cell>
          <cell r="L558">
            <v>1.145522519328262E-3</v>
          </cell>
          <cell r="M558">
            <v>1.0306362889277E-3</v>
          </cell>
          <cell r="N558">
            <v>1.3894658936995916E-3</v>
          </cell>
          <cell r="O558">
            <v>1.8752654618949833E-3</v>
          </cell>
          <cell r="P558">
            <v>5.4880418011402235E-3</v>
          </cell>
        </row>
        <row r="559">
          <cell r="B559" t="str">
            <v>SUP_WODBIO</v>
          </cell>
          <cell r="C559" t="str">
            <v>VAR_fout</v>
          </cell>
          <cell r="D559" t="str">
            <v>LTH</v>
          </cell>
          <cell r="F559">
            <v>5.9900298288218398E-5</v>
          </cell>
          <cell r="H559">
            <v>1.769251014406018E-4</v>
          </cell>
          <cell r="I559">
            <v>3.0086222911987237E-4</v>
          </cell>
          <cell r="J559">
            <v>1.7246060291374105E-4</v>
          </cell>
          <cell r="K559">
            <v>2.6251630133139014E-4</v>
          </cell>
          <cell r="L559">
            <v>1.374627023193914E-4</v>
          </cell>
          <cell r="M559">
            <v>1.2367635467132391E-4</v>
          </cell>
          <cell r="N559">
            <v>1.6673590724395113E-4</v>
          </cell>
          <cell r="O559">
            <v>2.2503185542739796E-4</v>
          </cell>
          <cell r="P559">
            <v>6.5856501613682707E-4</v>
          </cell>
        </row>
        <row r="560">
          <cell r="B560" t="str">
            <v>SUP_WODBIO</v>
          </cell>
          <cell r="C560" t="str">
            <v>VAR_fin</v>
          </cell>
          <cell r="D560" t="str">
            <v>CWOD</v>
          </cell>
          <cell r="F560">
            <v>6.7387835574245637E-4</v>
          </cell>
          <cell r="G560">
            <v>2.4341055997085623E-5</v>
          </cell>
          <cell r="H560">
            <v>1.9904073912067714E-3</v>
          </cell>
          <cell r="I560">
            <v>3.38470007759856E-3</v>
          </cell>
          <cell r="J560">
            <v>1.9401817827795866E-3</v>
          </cell>
          <cell r="K560">
            <v>2.95330838997814E-3</v>
          </cell>
          <cell r="L560">
            <v>1.5464554010931552E-3</v>
          </cell>
          <cell r="M560">
            <v>1.3913589900523954E-3</v>
          </cell>
          <cell r="N560">
            <v>1.8757789564944488E-3</v>
          </cell>
          <cell r="O560">
            <v>2.5316083735582263E-3</v>
          </cell>
          <cell r="P560">
            <v>7.4088564315393061E-3</v>
          </cell>
        </row>
        <row r="561">
          <cell r="B561" t="str">
            <v>SUP_WODBIO</v>
          </cell>
          <cell r="C561" t="str">
            <v>VAR_ncap</v>
          </cell>
          <cell r="D561" t="str">
            <v>-</v>
          </cell>
          <cell r="E561">
            <v>5.1962934757826702E-6</v>
          </cell>
          <cell r="F561">
            <v>7.9754081819271094E-5</v>
          </cell>
          <cell r="G561">
            <v>3.86689058034411E-6</v>
          </cell>
          <cell r="H561">
            <v>2.63579547350039E-6</v>
          </cell>
          <cell r="I561">
            <v>7.6641869125212406E-5</v>
          </cell>
          <cell r="J561">
            <v>6.8926016182248098E-6</v>
          </cell>
          <cell r="K561">
            <v>6.8064135696350699E-5</v>
          </cell>
          <cell r="L561">
            <v>2.7902807939412701E-5</v>
          </cell>
          <cell r="M561">
            <v>6.7033424286852598E-6</v>
          </cell>
          <cell r="N561">
            <v>1.28725019105151E-4</v>
          </cell>
          <cell r="O561">
            <v>3.7243192544394798E-5</v>
          </cell>
          <cell r="P561">
            <v>3.2828418335896498E-4</v>
          </cell>
        </row>
        <row r="562">
          <cell r="B562" t="str">
            <v>SUP_WODBIO</v>
          </cell>
          <cell r="C562" t="str">
            <v>VAR_cap</v>
          </cell>
          <cell r="D562" t="str">
            <v>-</v>
          </cell>
          <cell r="E562">
            <v>5.1962934757826702E-6</v>
          </cell>
          <cell r="F562">
            <v>8.4717617723310094E-5</v>
          </cell>
          <cell r="G562">
            <v>8.7792567196486626E-5</v>
          </cell>
          <cell r="H562">
            <v>8.9323737166898147E-5</v>
          </cell>
          <cell r="I562">
            <v>1.637133607147453E-4</v>
          </cell>
          <cell r="J562">
            <v>1.347118230953668E-4</v>
          </cell>
          <cell r="K562">
            <v>1.5077924716544005E-4</v>
          </cell>
          <cell r="L562">
            <v>1.7640163307586489E-4</v>
          </cell>
          <cell r="M562">
            <v>1.2616696830907673E-4</v>
          </cell>
          <cell r="N562">
            <v>2.2632948463391782E-4</v>
          </cell>
          <cell r="O562">
            <v>1.9660061808091927E-4</v>
          </cell>
          <cell r="P562">
            <v>4.9520881511050971E-4</v>
          </cell>
        </row>
        <row r="563">
          <cell r="B563" t="str">
            <v>D-RLFO</v>
          </cell>
          <cell r="C563" t="str">
            <v>VAR_fout</v>
          </cell>
          <cell r="D563" t="str">
            <v>CO2</v>
          </cell>
          <cell r="E563">
            <v>4514.4872580679903</v>
          </cell>
          <cell r="F563">
            <v>3846.5303385113202</v>
          </cell>
          <cell r="G563">
            <v>3833.8513977769899</v>
          </cell>
          <cell r="H563">
            <v>2848.5414786190599</v>
          </cell>
          <cell r="I563">
            <v>990.39641042313701</v>
          </cell>
          <cell r="J563">
            <v>2.3559526337822598</v>
          </cell>
          <cell r="K563">
            <v>2.0543053809268002</v>
          </cell>
          <cell r="L563">
            <v>7.6948578151179504E-4</v>
          </cell>
          <cell r="M563">
            <v>2.9010451461174501E-2</v>
          </cell>
          <cell r="N563">
            <v>4.7007106974369696E-3</v>
          </cell>
          <cell r="O563">
            <v>5.0829599415460197E-3</v>
          </cell>
          <cell r="P563">
            <v>5.7461279298117798E-3</v>
          </cell>
        </row>
        <row r="564">
          <cell r="B564" t="str">
            <v>D-RLFO</v>
          </cell>
          <cell r="C564" t="str">
            <v>VAR_fout</v>
          </cell>
          <cell r="D564" t="str">
            <v>RLFO</v>
          </cell>
          <cell r="E564">
            <v>60.231886834403284</v>
          </cell>
          <cell r="F564">
            <v>51.3200651170879</v>
          </cell>
          <cell r="G564">
            <v>51.150910473520277</v>
          </cell>
          <cell r="H564">
            <v>38.005429762377773</v>
          </cell>
          <cell r="I564">
            <v>13.215926630071507</v>
          </cell>
          <cell r="J564">
            <v>3.2540228863555148E-2</v>
          </cell>
          <cell r="K564">
            <v>2.8995712908159985E-2</v>
          </cell>
          <cell r="L564">
            <v>2.6063760861925554E-2</v>
          </cell>
          <cell r="M564">
            <v>1.3570484948509091E-2</v>
          </cell>
          <cell r="N564">
            <v>1.2750721454628791E-2</v>
          </cell>
          <cell r="O564">
            <v>1.2908068362625367E-2</v>
          </cell>
          <cell r="P564">
            <v>1.293045156469564E-2</v>
          </cell>
        </row>
        <row r="565">
          <cell r="B565" t="str">
            <v>D-RLFO</v>
          </cell>
          <cell r="C565" t="str">
            <v>VAR_fin</v>
          </cell>
          <cell r="D565" t="str">
            <v>LFO</v>
          </cell>
          <cell r="E565">
            <v>61.254915306214322</v>
          </cell>
          <cell r="F565">
            <v>52.191727795269017</v>
          </cell>
          <cell r="G565">
            <v>52.019693321261791</v>
          </cell>
          <cell r="H565">
            <v>38.65049496090996</v>
          </cell>
          <cell r="I565">
            <v>13.438214524058838</v>
          </cell>
          <cell r="J565">
            <v>3.1966792860003583E-2</v>
          </cell>
          <cell r="K565">
            <v>2.787388576562826E-2</v>
          </cell>
          <cell r="L565">
            <v>1.0440784009658003E-5</v>
          </cell>
          <cell r="M565">
            <v>3.9362892077577283E-4</v>
          </cell>
          <cell r="N565">
            <v>6.378169195979608E-5</v>
          </cell>
          <cell r="O565">
            <v>6.8968248867652961E-5</v>
          </cell>
          <cell r="P565">
            <v>7.7966457663660555E-5</v>
          </cell>
        </row>
        <row r="566">
          <cell r="B566" t="str">
            <v>D-RLFO</v>
          </cell>
          <cell r="C566" t="str">
            <v>VAR_fin</v>
          </cell>
          <cell r="D566" t="str">
            <v>BDS</v>
          </cell>
          <cell r="G566">
            <v>6.6560830790811507E-6</v>
          </cell>
          <cell r="H566">
            <v>4.5053151716545169E-4</v>
          </cell>
          <cell r="I566">
            <v>2.1822958835365025E-3</v>
          </cell>
          <cell r="J566">
            <v>1.1260527811058061E-3</v>
          </cell>
          <cell r="K566">
            <v>1.6142372120910183E-3</v>
          </cell>
          <cell r="L566">
            <v>2.6495950268730809E-2</v>
          </cell>
          <cell r="M566">
            <v>1.3407249226929175E-2</v>
          </cell>
          <cell r="N566">
            <v>1.2903409416738362E-2</v>
          </cell>
          <cell r="O566">
            <v>1.3058258116120935E-2</v>
          </cell>
          <cell r="P566">
            <v>1.3072081411802043E-2</v>
          </cell>
        </row>
        <row r="567">
          <cell r="B567" t="str">
            <v>G-INTC-EXP00-IT</v>
          </cell>
          <cell r="C567" t="str">
            <v>VAR_fout</v>
          </cell>
          <cell r="D567" t="str">
            <v>ELC_E-IT</v>
          </cell>
          <cell r="E567">
            <v>71.694127396881711</v>
          </cell>
          <cell r="F567">
            <v>35.564225731203209</v>
          </cell>
          <cell r="G567">
            <v>54.518779381923771</v>
          </cell>
          <cell r="H567">
            <v>47.211470210028573</v>
          </cell>
          <cell r="I567">
            <v>46.829171315458247</v>
          </cell>
          <cell r="J567">
            <v>47.22496602464804</v>
          </cell>
          <cell r="K567">
            <v>42.266622758645006</v>
          </cell>
          <cell r="L567">
            <v>44.111587751346484</v>
          </cell>
          <cell r="M567">
            <v>41.621689052258745</v>
          </cell>
          <cell r="N567">
            <v>37.52389085015205</v>
          </cell>
          <cell r="O567">
            <v>38.384456127827484</v>
          </cell>
          <cell r="P567">
            <v>38.665611331038939</v>
          </cell>
        </row>
        <row r="568">
          <cell r="B568" t="str">
            <v>G-INTC-EXP00-IT</v>
          </cell>
          <cell r="C568" t="str">
            <v>VAR_fin</v>
          </cell>
          <cell r="D568" t="str">
            <v>ELC</v>
          </cell>
          <cell r="E568">
            <v>71.694127396881711</v>
          </cell>
          <cell r="F568">
            <v>35.564225731203209</v>
          </cell>
          <cell r="G568">
            <v>54.518779381923771</v>
          </cell>
          <cell r="H568">
            <v>47.211470210028573</v>
          </cell>
          <cell r="I568">
            <v>46.829171315458247</v>
          </cell>
          <cell r="J568">
            <v>47.22496602464804</v>
          </cell>
          <cell r="K568">
            <v>42.266622758645006</v>
          </cell>
          <cell r="L568">
            <v>44.111587751346484</v>
          </cell>
          <cell r="M568">
            <v>41.621689052258745</v>
          </cell>
          <cell r="N568">
            <v>37.52389085015205</v>
          </cell>
          <cell r="O568">
            <v>38.384456127827484</v>
          </cell>
          <cell r="P568">
            <v>38.665611331038939</v>
          </cell>
        </row>
        <row r="569">
          <cell r="B569" t="str">
            <v>G-INTC-EXP00-IT</v>
          </cell>
          <cell r="C569" t="str">
            <v>VAR_ncap</v>
          </cell>
          <cell r="D569" t="str">
            <v>-</v>
          </cell>
          <cell r="E569">
            <v>3.7597621912838102E-5</v>
          </cell>
          <cell r="F569">
            <v>4.7769131280579597E-5</v>
          </cell>
          <cell r="G569">
            <v>1.23250950254463</v>
          </cell>
          <cell r="H569">
            <v>0.78941453522001304</v>
          </cell>
          <cell r="I569">
            <v>6.2808257078686395E-5</v>
          </cell>
          <cell r="J569">
            <v>3.8644865142729399E-5</v>
          </cell>
          <cell r="K569">
            <v>0.90768956096747</v>
          </cell>
          <cell r="L569">
            <v>1.52175907791344</v>
          </cell>
          <cell r="M569">
            <v>1.2897930987063999</v>
          </cell>
          <cell r="N569">
            <v>3.0800751560840899E-2</v>
          </cell>
        </row>
        <row r="570">
          <cell r="B570" t="str">
            <v>G-INTC-EXP00-IT</v>
          </cell>
          <cell r="C570" t="str">
            <v>VAR_cap</v>
          </cell>
          <cell r="D570" t="str">
            <v>-</v>
          </cell>
          <cell r="E570">
            <v>3.7499945888754351</v>
          </cell>
          <cell r="F570">
            <v>3.7499876516175008</v>
          </cell>
          <cell r="G570">
            <v>3.749985791573025</v>
          </cell>
          <cell r="H570">
            <v>3.7500227768153018</v>
          </cell>
          <cell r="I570">
            <v>5.1726674192218294</v>
          </cell>
          <cell r="J570">
            <v>5.7719646766653812</v>
          </cell>
          <cell r="K570">
            <v>5.7719992061116869</v>
          </cell>
          <cell r="L570">
            <v>5.7719966252128954</v>
          </cell>
          <cell r="M570">
            <v>5.7719988803370263</v>
          </cell>
          <cell r="N570">
            <v>5.5353537592092881</v>
          </cell>
          <cell r="O570">
            <v>5.7412595243955344</v>
          </cell>
          <cell r="P570">
            <v>5.771990866126858</v>
          </cell>
        </row>
        <row r="571">
          <cell r="B571" t="str">
            <v>EWOD-CCS</v>
          </cell>
          <cell r="C571" t="str">
            <v>VAR_fout</v>
          </cell>
          <cell r="D571" t="str">
            <v>CO2_O</v>
          </cell>
          <cell r="J571">
            <v>0.16049011901893107</v>
          </cell>
          <cell r="K571">
            <v>4.719084374510941</v>
          </cell>
          <cell r="L571">
            <v>105.90565674222768</v>
          </cell>
          <cell r="M571">
            <v>187.06183400816118</v>
          </cell>
          <cell r="N571">
            <v>201.70318282219347</v>
          </cell>
          <cell r="O571">
            <v>203.79727886462439</v>
          </cell>
          <cell r="P571">
            <v>204.26401315597437</v>
          </cell>
        </row>
        <row r="572">
          <cell r="B572" t="str">
            <v>EWOD-CCS</v>
          </cell>
          <cell r="C572" t="str">
            <v>VAR_fout</v>
          </cell>
          <cell r="D572" t="str">
            <v>CO2</v>
          </cell>
          <cell r="J572">
            <v>-0.16049011901893101</v>
          </cell>
          <cell r="K572">
            <v>-4.7190843745109401</v>
          </cell>
          <cell r="L572">
            <v>-105.905656742228</v>
          </cell>
          <cell r="M572">
            <v>-187.06183400816099</v>
          </cell>
          <cell r="N572">
            <v>-201.70318282219401</v>
          </cell>
          <cell r="O572">
            <v>-203.79727886462399</v>
          </cell>
          <cell r="P572">
            <v>-204.264013155974</v>
          </cell>
        </row>
        <row r="573">
          <cell r="B573" t="str">
            <v>EWOD-CCS</v>
          </cell>
          <cell r="C573" t="str">
            <v>VAR_fout</v>
          </cell>
          <cell r="D573" t="str">
            <v>ELC13</v>
          </cell>
          <cell r="J573">
            <v>3.5570120440997608E-4</v>
          </cell>
          <cell r="K573">
            <v>1.0459111165141819E-2</v>
          </cell>
          <cell r="L573">
            <v>0.23472329566031641</v>
          </cell>
          <cell r="M573">
            <v>0.41459324762537758</v>
          </cell>
          <cell r="N573">
            <v>0.44704350337429077</v>
          </cell>
          <cell r="O573">
            <v>0.45168473916498114</v>
          </cell>
          <cell r="P573">
            <v>0.4527191825973087</v>
          </cell>
        </row>
        <row r="574">
          <cell r="B574" t="str">
            <v>EWOD-CCS</v>
          </cell>
          <cell r="C574" t="str">
            <v>VAR_fin</v>
          </cell>
          <cell r="D574" t="str">
            <v>EWOD</v>
          </cell>
          <cell r="J574">
            <v>3.2591278259239739E-3</v>
          </cell>
          <cell r="K574">
            <v>4.8006266260134177E-2</v>
          </cell>
          <cell r="L574">
            <v>0.88914585774274801</v>
          </cell>
          <cell r="M574">
            <v>1.5715135740554189</v>
          </cell>
          <cell r="N574">
            <v>1.6963428241672103</v>
          </cell>
          <cell r="O574">
            <v>1.7187173097877144</v>
          </cell>
          <cell r="P574">
            <v>1.7263088467800205</v>
          </cell>
        </row>
        <row r="575">
          <cell r="B575" t="str">
            <v>EWOD-CCS</v>
          </cell>
          <cell r="C575" t="str">
            <v>VAR_ncap</v>
          </cell>
          <cell r="D575" t="str">
            <v>-</v>
          </cell>
          <cell r="J575">
            <v>2.6748152795690099E-4</v>
          </cell>
          <cell r="K575">
            <v>9.6326193351072807E-3</v>
          </cell>
          <cell r="L575">
            <v>1.32916692314341E-2</v>
          </cell>
          <cell r="M575">
            <v>2.5374573678690802E-3</v>
          </cell>
          <cell r="N575">
            <v>5.4044315958461502E-6</v>
          </cell>
          <cell r="O575">
            <v>4.5924700415901397E-3</v>
          </cell>
        </row>
        <row r="576">
          <cell r="B576" t="str">
            <v>EWOD-CCS</v>
          </cell>
          <cell r="C576" t="str">
            <v>VAR_cap</v>
          </cell>
          <cell r="D576" t="str">
            <v>-</v>
          </cell>
          <cell r="J576">
            <v>1.03047229806601E-4</v>
          </cell>
          <cell r="K576">
            <v>4.7672028554429004E-3</v>
          </cell>
          <cell r="L576">
            <v>9.8481343342284016E-3</v>
          </cell>
          <cell r="M576">
            <v>2.4534599464089903E-2</v>
          </cell>
          <cell r="N576">
            <v>2.5726472289215017E-2</v>
          </cell>
          <cell r="O576">
            <v>2.7805181925791348E-2</v>
          </cell>
          <cell r="P576">
            <v>2.6925153504953354E-2</v>
          </cell>
        </row>
        <row r="577">
          <cell r="B577" t="str">
            <v>EOIL-ENG</v>
          </cell>
          <cell r="C577" t="str">
            <v>VAR_fout</v>
          </cell>
          <cell r="D577" t="str">
            <v>ELC35</v>
          </cell>
          <cell r="E577">
            <v>3.9619764305630079E-2</v>
          </cell>
          <cell r="F577">
            <v>1.7092036953217883E-4</v>
          </cell>
          <cell r="G577">
            <v>1.0067519429911621E-2</v>
          </cell>
          <cell r="H577">
            <v>1.4102668064710474E-3</v>
          </cell>
          <cell r="I577">
            <v>1.7573740971637806E-3</v>
          </cell>
          <cell r="J577">
            <v>0.16793753913890419</v>
          </cell>
          <cell r="K577">
            <v>4.8610734917826304E-2</v>
          </cell>
          <cell r="L577">
            <v>4.1763718327281161E-5</v>
          </cell>
          <cell r="M577">
            <v>1.7185764439680694E-3</v>
          </cell>
          <cell r="N577">
            <v>3.6987480662739066E-4</v>
          </cell>
          <cell r="O577">
            <v>3.9241383251921582E-4</v>
          </cell>
          <cell r="P577">
            <v>4.5934594907130641E-4</v>
          </cell>
        </row>
        <row r="578">
          <cell r="B578" t="str">
            <v>EOIL-ENG</v>
          </cell>
          <cell r="C578" t="str">
            <v>VAR_fout</v>
          </cell>
          <cell r="D578" t="str">
            <v>CO2_E</v>
          </cell>
          <cell r="E578">
            <v>10.671016642878801</v>
          </cell>
          <cell r="F578">
            <v>0.98770369212997</v>
          </cell>
          <cell r="G578">
            <v>2.4805059639986999</v>
          </cell>
          <cell r="H578">
            <v>0.39467418009713201</v>
          </cell>
          <cell r="I578">
            <v>0.44763109965257902</v>
          </cell>
          <cell r="J578">
            <v>35.699499087568697</v>
          </cell>
          <cell r="K578">
            <v>10.7960700616916</v>
          </cell>
          <cell r="L578">
            <v>1.1264863469870001E-2</v>
          </cell>
          <cell r="M578">
            <v>0.42009730763165698</v>
          </cell>
          <cell r="N578">
            <v>9.3551953724176906E-2</v>
          </cell>
          <cell r="O578">
            <v>9.9372566966609996E-2</v>
          </cell>
          <cell r="P578">
            <v>0.116409957684736</v>
          </cell>
        </row>
        <row r="579">
          <cell r="B579" t="str">
            <v>EOIL-ENG</v>
          </cell>
          <cell r="C579" t="str">
            <v>VAR_fin</v>
          </cell>
          <cell r="D579" t="str">
            <v>ELFO</v>
          </cell>
          <cell r="E579">
            <v>0.14478991374326711</v>
          </cell>
          <cell r="F579">
            <v>1.3401678319266874E-2</v>
          </cell>
          <cell r="G579">
            <v>3.3656797340552221E-2</v>
          </cell>
          <cell r="H579">
            <v>5.3551449131225394E-3</v>
          </cell>
          <cell r="I579">
            <v>6.0736919898586013E-3</v>
          </cell>
          <cell r="J579">
            <v>0.48438940417325277</v>
          </cell>
          <cell r="K579">
            <v>0.1464867036864527</v>
          </cell>
          <cell r="L579">
            <v>1.528475369046129E-4</v>
          </cell>
          <cell r="M579">
            <v>5.7000991537538284E-3</v>
          </cell>
          <cell r="N579">
            <v>1.2693616516170551E-3</v>
          </cell>
          <cell r="O579">
            <v>1.3483387648115335E-3</v>
          </cell>
          <cell r="P579">
            <v>1.5795109590873266E-3</v>
          </cell>
        </row>
        <row r="580">
          <cell r="B580" t="str">
            <v>EOIL-ENG</v>
          </cell>
          <cell r="C580" t="str">
            <v>VAR_ncap</v>
          </cell>
          <cell r="D580" t="str">
            <v>-</v>
          </cell>
          <cell r="F580">
            <v>4.56166785122691E-5</v>
          </cell>
          <cell r="G580">
            <v>6.1502885305273203E-3</v>
          </cell>
          <cell r="H580">
            <v>4.5291199974500602E-2</v>
          </cell>
          <cell r="I580">
            <v>1.7461663213972199E-4</v>
          </cell>
          <cell r="J580">
            <v>1.7127890965523199E-3</v>
          </cell>
          <cell r="K580">
            <v>4.96356911423745E-5</v>
          </cell>
          <cell r="L580">
            <v>1.40315718225265E-4</v>
          </cell>
          <cell r="M580">
            <v>2.02809230655786E-4</v>
          </cell>
          <cell r="N580">
            <v>2.83393644722009E-3</v>
          </cell>
          <cell r="O580">
            <v>1.64710830467262E-3</v>
          </cell>
          <cell r="P580">
            <v>3.5963822736194899E-3</v>
          </cell>
        </row>
        <row r="581">
          <cell r="B581" t="str">
            <v>EOIL-ENG</v>
          </cell>
          <cell r="C581" t="str">
            <v>VAR_cap</v>
          </cell>
          <cell r="D581" t="str">
            <v>-</v>
          </cell>
          <cell r="E581">
            <v>2.8172939440362206E-2</v>
          </cell>
          <cell r="F581">
            <v>2.5862043881401474E-2</v>
          </cell>
          <cell r="G581">
            <v>1.9596820459485194E-2</v>
          </cell>
          <cell r="H581">
            <v>5.8474985980548871E-2</v>
          </cell>
          <cell r="I581">
            <v>5.8638859019969479E-2</v>
          </cell>
          <cell r="J581">
            <v>6.0342002261267486E-2</v>
          </cell>
          <cell r="K581">
            <v>5.4529378641744092E-2</v>
          </cell>
          <cell r="L581">
            <v>4.7289162114291246E-2</v>
          </cell>
          <cell r="M581">
            <v>2.2480275902447651E-3</v>
          </cell>
          <cell r="N581">
            <v>4.8978113895646776E-3</v>
          </cell>
          <cell r="O581">
            <v>4.8286240122601591E-3</v>
          </cell>
          <cell r="P581">
            <v>8.3745621508250715E-3</v>
          </cell>
        </row>
        <row r="582">
          <cell r="B582" t="str">
            <v>D-SWOD</v>
          </cell>
          <cell r="C582" t="str">
            <v>VAR_fout</v>
          </cell>
          <cell r="D582" t="str">
            <v>SWOD</v>
          </cell>
          <cell r="E582">
            <v>8.5743944375857701</v>
          </cell>
          <cell r="F582">
            <v>7.9696785310543099</v>
          </cell>
          <cell r="G582">
            <v>8.4494487571639176</v>
          </cell>
          <cell r="H582">
            <v>8.4305327354732853</v>
          </cell>
          <cell r="I582">
            <v>7.0965156056173004</v>
          </cell>
          <cell r="J582">
            <v>7.8306929148863498</v>
          </cell>
          <cell r="K582">
            <v>19.259835733030588</v>
          </cell>
          <cell r="L582">
            <v>10.005313008647247</v>
          </cell>
          <cell r="M582">
            <v>3.5979544204909693</v>
          </cell>
          <cell r="N582">
            <v>4.0952502350353281</v>
          </cell>
          <cell r="O582">
            <v>0.55473255942974076</v>
          </cell>
          <cell r="P582">
            <v>0.80011531398683355</v>
          </cell>
        </row>
        <row r="583">
          <cell r="B583" t="str">
            <v>D-SWOD</v>
          </cell>
          <cell r="C583" t="str">
            <v>VAR_fin</v>
          </cell>
          <cell r="D583" t="str">
            <v>WOD</v>
          </cell>
          <cell r="E583">
            <v>8.5743944375857701</v>
          </cell>
          <cell r="F583">
            <v>7.9696785310543099</v>
          </cell>
          <cell r="G583">
            <v>8.4494487571639176</v>
          </cell>
          <cell r="H583">
            <v>8.4305327354732853</v>
          </cell>
          <cell r="I583">
            <v>7.0965156056173004</v>
          </cell>
          <cell r="J583">
            <v>7.8306929148863498</v>
          </cell>
          <cell r="K583">
            <v>19.259835733030588</v>
          </cell>
          <cell r="L583">
            <v>10.005313008647247</v>
          </cell>
          <cell r="M583">
            <v>3.5979544204909693</v>
          </cell>
          <cell r="N583">
            <v>4.0952502350353281</v>
          </cell>
          <cell r="O583">
            <v>0.55473255942974076</v>
          </cell>
          <cell r="P583">
            <v>0.80011531398683355</v>
          </cell>
        </row>
        <row r="584">
          <cell r="B584" t="str">
            <v>SCOM-CHPWOD</v>
          </cell>
          <cell r="C584" t="str">
            <v>VAR_fout</v>
          </cell>
          <cell r="D584" t="str">
            <v>SCOM_KEV_WOD_ELC_CHP</v>
          </cell>
          <cell r="H584">
            <v>3.3591743980880425E-3</v>
          </cell>
          <cell r="I584">
            <v>3.2730173857953761E-3</v>
          </cell>
          <cell r="J584">
            <v>8.3844882965216343E-3</v>
          </cell>
          <cell r="K584">
            <v>9.1392922684988467E-3</v>
          </cell>
          <cell r="L584">
            <v>2.8789556157351466E-2</v>
          </cell>
          <cell r="M584">
            <v>2.0593726305194387E-2</v>
          </cell>
          <cell r="N584">
            <v>1.0142526700624387E-2</v>
          </cell>
          <cell r="O584">
            <v>8.6477155403433294E-3</v>
          </cell>
          <cell r="P584">
            <v>1.2573560524838977E-2</v>
          </cell>
        </row>
        <row r="585">
          <cell r="B585" t="str">
            <v>SCOM-CHPWOD</v>
          </cell>
          <cell r="C585" t="str">
            <v>VAR_fout</v>
          </cell>
          <cell r="D585" t="str">
            <v>SCOM_LTH_CHPWOD</v>
          </cell>
          <cell r="H585">
            <v>5.368526428036609E-3</v>
          </cell>
          <cell r="I585">
            <v>5.1180995420540805E-3</v>
          </cell>
          <cell r="J585">
            <v>1.2822245745571186E-2</v>
          </cell>
          <cell r="K585">
            <v>1.3699241183159966E-2</v>
          </cell>
          <cell r="L585">
            <v>4.2280228716307405E-2</v>
          </cell>
          <cell r="M585">
            <v>3.0243865294266394E-2</v>
          </cell>
          <cell r="N585">
            <v>1.4895274741988387E-2</v>
          </cell>
          <cell r="O585">
            <v>1.2700000962881043E-2</v>
          </cell>
          <cell r="P585">
            <v>1.8465481435801078E-2</v>
          </cell>
        </row>
        <row r="586">
          <cell r="B586" t="str">
            <v>SCOM-CHPWOD</v>
          </cell>
          <cell r="C586" t="str">
            <v>VAR_fin</v>
          </cell>
          <cell r="D586" t="str">
            <v>SWOD</v>
          </cell>
          <cell r="H586">
            <v>1.2754373430815641E-2</v>
          </cell>
          <cell r="I586">
            <v>1.3959006829105789E-2</v>
          </cell>
          <cell r="J586">
            <v>2.5826227986303102E-2</v>
          </cell>
          <cell r="K586">
            <v>2.6797295489347495E-2</v>
          </cell>
          <cell r="L586">
            <v>8.077420740479288E-2</v>
          </cell>
          <cell r="M586">
            <v>5.7985077623029416E-2</v>
          </cell>
          <cell r="N586">
            <v>3.1485232356338884E-2</v>
          </cell>
          <cell r="O586">
            <v>2.5424112547052652E-2</v>
          </cell>
          <cell r="P586">
            <v>4.1456802736865798E-2</v>
          </cell>
        </row>
        <row r="587">
          <cell r="B587" t="str">
            <v>SCOM-CHPWOD</v>
          </cell>
          <cell r="C587" t="str">
            <v>VAR_ncap</v>
          </cell>
          <cell r="D587" t="str">
            <v>-</v>
          </cell>
          <cell r="H587">
            <v>3.37777445071081E-4</v>
          </cell>
          <cell r="I587">
            <v>1.9589837368244499E-5</v>
          </cell>
          <cell r="J587">
            <v>4.89458371267323E-4</v>
          </cell>
          <cell r="K587">
            <v>3.1375528321335601E-4</v>
          </cell>
          <cell r="L587">
            <v>1.31740966179216E-3</v>
          </cell>
          <cell r="M587">
            <v>5.0488129773177701E-6</v>
          </cell>
          <cell r="N587">
            <v>1.23193753195981E-5</v>
          </cell>
          <cell r="O587">
            <v>6.4344995665311603E-4</v>
          </cell>
          <cell r="P587">
            <v>7.2455706411643603E-4</v>
          </cell>
        </row>
        <row r="588">
          <cell r="B588" t="str">
            <v>SCOM-CHPWOD</v>
          </cell>
          <cell r="C588" t="str">
            <v>VAR_cap</v>
          </cell>
          <cell r="D588" t="str">
            <v>-</v>
          </cell>
          <cell r="H588">
            <v>3.37777445071081E-4</v>
          </cell>
          <cell r="I588">
            <v>3.5708340481019189E-4</v>
          </cell>
          <cell r="J588">
            <v>7.8120453673616839E-4</v>
          </cell>
          <cell r="K588">
            <v>8.215812984731977E-4</v>
          </cell>
          <cell r="L588">
            <v>2.1190997423912207E-3</v>
          </cell>
          <cell r="M588">
            <v>1.6658649663347882E-3</v>
          </cell>
          <cell r="N588">
            <v>1.2692392343110937E-3</v>
          </cell>
          <cell r="O588">
            <v>8.7891873493298905E-4</v>
          </cell>
          <cell r="P588">
            <v>1.3783074833506662E-3</v>
          </cell>
        </row>
        <row r="589">
          <cell r="B589" t="str">
            <v>ENUC_BMGL</v>
          </cell>
          <cell r="C589" t="str">
            <v>VAR_fout</v>
          </cell>
          <cell r="D589" t="str">
            <v>ELC</v>
          </cell>
          <cell r="E589">
            <v>32.820819716079441</v>
          </cell>
          <cell r="F589">
            <v>1.0730394990726479E-2</v>
          </cell>
        </row>
        <row r="590">
          <cell r="B590" t="str">
            <v>ENUC_BMGL</v>
          </cell>
          <cell r="C590" t="str">
            <v>VAR_fin</v>
          </cell>
          <cell r="D590" t="str">
            <v>URN</v>
          </cell>
          <cell r="E590">
            <v>98.94555884510838</v>
          </cell>
          <cell r="F590">
            <v>3.2349128942261843E-2</v>
          </cell>
        </row>
        <row r="591">
          <cell r="B591" t="str">
            <v>ENUC_BMGL</v>
          </cell>
          <cell r="C591" t="str">
            <v>VAR_cap</v>
          </cell>
          <cell r="D591" t="str">
            <v>-</v>
          </cell>
          <cell r="E591">
            <v>1.2329999180400149</v>
          </cell>
          <cell r="F591">
            <v>3.9844204987016241E-4</v>
          </cell>
        </row>
        <row r="592">
          <cell r="B592" t="str">
            <v>D-RSH2R</v>
          </cell>
          <cell r="C592" t="str">
            <v>VAR_fout</v>
          </cell>
          <cell r="D592" t="str">
            <v>RSH2</v>
          </cell>
          <cell r="H592">
            <v>3.8992346127593117E-3</v>
          </cell>
          <cell r="I592">
            <v>8.6716639905823796E-3</v>
          </cell>
          <cell r="J592">
            <v>9.0159393962727707E-2</v>
          </cell>
          <cell r="K592">
            <v>2.1523291233447799E-2</v>
          </cell>
          <cell r="L592">
            <v>5.7924716774712531E-2</v>
          </cell>
          <cell r="M592">
            <v>9.6207552259260695E-3</v>
          </cell>
          <cell r="N592">
            <v>0.39675977874710905</v>
          </cell>
          <cell r="O592">
            <v>0.39019396462729422</v>
          </cell>
          <cell r="P592">
            <v>0.46134940107936379</v>
          </cell>
        </row>
        <row r="593">
          <cell r="B593" t="str">
            <v>D-RSH2R</v>
          </cell>
          <cell r="C593" t="str">
            <v>VAR_fin</v>
          </cell>
          <cell r="D593" t="str">
            <v>H2</v>
          </cell>
          <cell r="H593">
            <v>3.8992346127593117E-3</v>
          </cell>
          <cell r="I593">
            <v>8.6716639905823796E-3</v>
          </cell>
          <cell r="J593">
            <v>9.0159393962727707E-2</v>
          </cell>
          <cell r="K593">
            <v>2.1523291233447799E-2</v>
          </cell>
          <cell r="L593">
            <v>5.7924716774712531E-2</v>
          </cell>
          <cell r="M593">
            <v>9.6207552259260695E-3</v>
          </cell>
          <cell r="N593">
            <v>0.39675977874710905</v>
          </cell>
          <cell r="O593">
            <v>0.39019396462729422</v>
          </cell>
          <cell r="P593">
            <v>0.46134940107936379</v>
          </cell>
        </row>
        <row r="594">
          <cell r="B594" t="str">
            <v>D-RSH2R</v>
          </cell>
          <cell r="C594" t="str">
            <v>VAR_ncap</v>
          </cell>
          <cell r="D594" t="str">
            <v>-</v>
          </cell>
          <cell r="H594">
            <v>2.6803522052928002E-4</v>
          </cell>
          <cell r="I594">
            <v>5.6535187342654101E-4</v>
          </cell>
          <cell r="J594">
            <v>5.6332104929659602E-3</v>
          </cell>
          <cell r="K594">
            <v>1.6456736528123401E-3</v>
          </cell>
          <cell r="L594">
            <v>7.4047086059037003E-4</v>
          </cell>
          <cell r="M594">
            <v>7.5872311893145503E-6</v>
          </cell>
          <cell r="N594">
            <v>1.41433281327626E-2</v>
          </cell>
          <cell r="O594">
            <v>1.1312954422715999E-2</v>
          </cell>
          <cell r="P594">
            <v>5.16916192633204E-3</v>
          </cell>
        </row>
        <row r="595">
          <cell r="B595" t="str">
            <v>D-RSH2R</v>
          </cell>
          <cell r="C595" t="str">
            <v>VAR_cap</v>
          </cell>
          <cell r="D595" t="str">
            <v>-</v>
          </cell>
          <cell r="H595">
            <v>2.6803522052928002E-4</v>
          </cell>
          <cell r="I595">
            <v>7.6883942147850705E-4</v>
          </cell>
          <cell r="J595">
            <v>5.7519326552023598E-3</v>
          </cell>
          <cell r="K595">
            <v>1.6456736528123401E-3</v>
          </cell>
          <cell r="L595">
            <v>2.3861445134027099E-3</v>
          </cell>
          <cell r="M595">
            <v>4.8522940008787001E-4</v>
          </cell>
          <cell r="N595">
            <v>1.4149088223052801E-2</v>
          </cell>
          <cell r="O595">
            <v>1.3818047902903301E-2</v>
          </cell>
          <cell r="P595">
            <v>1.6482116349048E-2</v>
          </cell>
        </row>
        <row r="596">
          <cell r="B596" t="str">
            <v>ENGA-GTOC</v>
          </cell>
          <cell r="C596" t="str">
            <v>VAR_fout</v>
          </cell>
          <cell r="D596" t="str">
            <v>ELC13</v>
          </cell>
          <cell r="J596">
            <v>8.2255159816300443E-5</v>
          </cell>
          <cell r="K596">
            <v>2.0452654442849872E-4</v>
          </cell>
          <cell r="L596">
            <v>8.8202402093306969E-3</v>
          </cell>
          <cell r="M596">
            <v>1.3332438677962164E-2</v>
          </cell>
          <cell r="N596">
            <v>1.3013172500867474E-2</v>
          </cell>
          <cell r="O596">
            <v>1.4462138942813249E-2</v>
          </cell>
          <cell r="P596">
            <v>2.1683425470057586E-2</v>
          </cell>
        </row>
        <row r="597">
          <cell r="B597" t="str">
            <v>ENGA-GTOC</v>
          </cell>
          <cell r="C597" t="str">
            <v>VAR_fout</v>
          </cell>
          <cell r="D597" t="str">
            <v>CO2_E</v>
          </cell>
          <cell r="J597">
            <v>1.8771150391105999E-2</v>
          </cell>
          <cell r="K597">
            <v>3.1384376947479302E-2</v>
          </cell>
          <cell r="L597">
            <v>1.2816559631756801</v>
          </cell>
          <cell r="M597">
            <v>1.8989355641791099</v>
          </cell>
          <cell r="N597">
            <v>1.87345918232805</v>
          </cell>
          <cell r="O597">
            <v>2.0586185265946599</v>
          </cell>
          <cell r="P597">
            <v>3.1179968087268199</v>
          </cell>
        </row>
        <row r="598">
          <cell r="B598" t="str">
            <v>ENGA-GTOC</v>
          </cell>
          <cell r="C598" t="str">
            <v>VAR_fin</v>
          </cell>
          <cell r="D598" t="str">
            <v>ENGA</v>
          </cell>
          <cell r="J598">
            <v>3.3282181544514171E-4</v>
          </cell>
          <cell r="K598">
            <v>5.5646058417516489E-4</v>
          </cell>
          <cell r="L598">
            <v>2.2724396510207062E-2</v>
          </cell>
          <cell r="M598">
            <v>3.3669070286863674E-2</v>
          </cell>
          <cell r="N598">
            <v>3.3217361388795275E-2</v>
          </cell>
          <cell r="O598">
            <v>3.6500328485720934E-2</v>
          </cell>
          <cell r="P598">
            <v>5.5283631360404623E-2</v>
          </cell>
        </row>
        <row r="599">
          <cell r="B599" t="str">
            <v>ENGA-GTOC</v>
          </cell>
          <cell r="C599" t="str">
            <v>VAR_fin</v>
          </cell>
          <cell r="D599" t="str">
            <v>GTC</v>
          </cell>
          <cell r="I599">
            <v>5.7282584361748902E-4</v>
          </cell>
          <cell r="J599">
            <v>2.3851758910172034E-3</v>
          </cell>
          <cell r="K599">
            <v>3.0435453317440428E-3</v>
          </cell>
          <cell r="L599">
            <v>3.7400886754889564E-3</v>
          </cell>
          <cell r="M599">
            <v>2.8045555278429685E-2</v>
          </cell>
          <cell r="N599">
            <v>2.7872529726697085E-2</v>
          </cell>
          <cell r="O599">
            <v>3.3930903246931231E-2</v>
          </cell>
          <cell r="P599">
            <v>4.125723864890183E-2</v>
          </cell>
        </row>
        <row r="600">
          <cell r="B600" t="str">
            <v>ENGA-GTOC</v>
          </cell>
          <cell r="C600" t="str">
            <v>VAR_ncap</v>
          </cell>
          <cell r="D600" t="str">
            <v>-</v>
          </cell>
          <cell r="I600">
            <v>2.3786682838618099E-3</v>
          </cell>
          <cell r="J600">
            <v>3.1317428757258401E-5</v>
          </cell>
          <cell r="K600">
            <v>1.34417364126509E-3</v>
          </cell>
          <cell r="L600">
            <v>2.4051882966750499E-2</v>
          </cell>
          <cell r="M600">
            <v>4.9305217473205002E-4</v>
          </cell>
          <cell r="N600">
            <v>8.3072895207098399E-4</v>
          </cell>
          <cell r="O600">
            <v>1.50308165845654E-2</v>
          </cell>
        </row>
        <row r="601">
          <cell r="B601" t="str">
            <v>ENGA-GTOC</v>
          </cell>
          <cell r="C601" t="str">
            <v>VAR_cap</v>
          </cell>
          <cell r="D601" t="str">
            <v>-</v>
          </cell>
          <cell r="I601">
            <v>5.7282584361748902E-4</v>
          </cell>
          <cell r="J601">
            <v>2.3851758910172125E-3</v>
          </cell>
          <cell r="K601">
            <v>3.0435453317440441E-3</v>
          </cell>
          <cell r="L601">
            <v>3.7400886754889594E-3</v>
          </cell>
          <cell r="M601">
            <v>2.8045555278429637E-2</v>
          </cell>
          <cell r="N601">
            <v>2.7872529726697078E-2</v>
          </cell>
          <cell r="O601">
            <v>3.3930903246931238E-2</v>
          </cell>
          <cell r="P601">
            <v>4.1257238648901871E-2</v>
          </cell>
        </row>
        <row r="602">
          <cell r="B602" t="str">
            <v>D-RSH2</v>
          </cell>
          <cell r="C602" t="str">
            <v>VAR_fout</v>
          </cell>
          <cell r="D602" t="str">
            <v>RSH2</v>
          </cell>
          <cell r="H602">
            <v>3.3677513906884247E-3</v>
          </cell>
          <cell r="I602">
            <v>1.4873007468634616E-2</v>
          </cell>
          <cell r="J602">
            <v>4.1106330158622507E-2</v>
          </cell>
          <cell r="K602">
            <v>3.1934205297145787E-2</v>
          </cell>
          <cell r="L602">
            <v>1.3984153878826482</v>
          </cell>
          <cell r="M602">
            <v>1.3881613914726538</v>
          </cell>
          <cell r="N602">
            <v>1.0347439795112527</v>
          </cell>
          <cell r="O602">
            <v>1.2217724953854274</v>
          </cell>
          <cell r="P602">
            <v>1.1085032077203576</v>
          </cell>
        </row>
        <row r="603">
          <cell r="B603" t="str">
            <v>D-RSH2</v>
          </cell>
          <cell r="C603" t="str">
            <v>VAR_fin</v>
          </cell>
          <cell r="D603" t="str">
            <v>H2</v>
          </cell>
          <cell r="H603">
            <v>3.3934082275320398E-3</v>
          </cell>
          <cell r="I603">
            <v>1.4986315810530547E-2</v>
          </cell>
          <cell r="J603">
            <v>4.1419494131781441E-2</v>
          </cell>
          <cell r="K603">
            <v>3.2177492464157229E-2</v>
          </cell>
          <cell r="L603">
            <v>1.4090690589183734</v>
          </cell>
          <cell r="M603">
            <v>1.398736943584989</v>
          </cell>
          <cell r="N603">
            <v>1.0426270606468235</v>
          </cell>
          <cell r="O603">
            <v>1.2310804323254261</v>
          </cell>
          <cell r="P603">
            <v>1.1169482152763597</v>
          </cell>
        </row>
        <row r="604">
          <cell r="B604" t="str">
            <v>D-RSH2</v>
          </cell>
          <cell r="C604" t="str">
            <v>VAR_ncap</v>
          </cell>
          <cell r="D604" t="str">
            <v>-</v>
          </cell>
          <cell r="H604">
            <v>3.2612463124815098E-4</v>
          </cell>
          <cell r="I604">
            <v>1.16111871347982E-3</v>
          </cell>
          <cell r="J604">
            <v>1.6900560166278099E-3</v>
          </cell>
          <cell r="K604">
            <v>2.7461929185154099E-5</v>
          </cell>
          <cell r="L604">
            <v>5.8237723278819202E-2</v>
          </cell>
          <cell r="M604">
            <v>6.3374090518168995E-4</v>
          </cell>
          <cell r="N604">
            <v>1.03540349666052E-4</v>
          </cell>
          <cell r="O604">
            <v>8.1322097846988305E-4</v>
          </cell>
          <cell r="P604">
            <v>4.2441694510679398E-4</v>
          </cell>
        </row>
        <row r="605">
          <cell r="B605" t="str">
            <v>D-RSH2</v>
          </cell>
          <cell r="C605" t="str">
            <v>VAR_cap</v>
          </cell>
          <cell r="D605" t="str">
            <v>-</v>
          </cell>
          <cell r="H605">
            <v>3.2612463124815098E-4</v>
          </cell>
          <cell r="I605">
            <v>1.48724334472797E-3</v>
          </cell>
          <cell r="J605">
            <v>3.1772993613557801E-3</v>
          </cell>
          <cell r="K605">
            <v>3.2047612905409298E-3</v>
          </cell>
          <cell r="L605">
            <v>6.1442484569360099E-2</v>
          </cell>
          <cell r="M605">
            <v>6.20762254745418E-2</v>
          </cell>
          <cell r="N605">
            <v>6.2179765824207901E-2</v>
          </cell>
          <cell r="O605">
            <v>6.2889600829813597E-2</v>
          </cell>
          <cell r="P605">
            <v>6.3091279116536406E-2</v>
          </cell>
        </row>
        <row r="606">
          <cell r="B606" t="str">
            <v>D-RWOD</v>
          </cell>
          <cell r="C606" t="str">
            <v>VAR_fout</v>
          </cell>
          <cell r="D606" t="str">
            <v>RWOD</v>
          </cell>
          <cell r="E606">
            <v>13.723074521469682</v>
          </cell>
          <cell r="F606">
            <v>15.468287917711276</v>
          </cell>
          <cell r="G606">
            <v>11.800833278436627</v>
          </cell>
          <cell r="H606">
            <v>10.949027981404901</v>
          </cell>
          <cell r="I606">
            <v>9.5181890498086368</v>
          </cell>
          <cell r="J606">
            <v>9.5259099740090356</v>
          </cell>
          <cell r="K606">
            <v>11.189991980188124</v>
          </cell>
          <cell r="L606">
            <v>10.307804533314922</v>
          </cell>
          <cell r="M606">
            <v>6.2801654642272799</v>
          </cell>
          <cell r="N606">
            <v>4.6131510964859244</v>
          </cell>
          <cell r="O606">
            <v>4.491582375820685</v>
          </cell>
          <cell r="P606">
            <v>3.799121489663972</v>
          </cell>
        </row>
        <row r="607">
          <cell r="B607" t="str">
            <v>D-RWOD</v>
          </cell>
          <cell r="C607" t="str">
            <v>VAR_fin</v>
          </cell>
          <cell r="D607" t="str">
            <v>WOD</v>
          </cell>
          <cell r="E607">
            <v>13.723074521469682</v>
          </cell>
          <cell r="F607">
            <v>15.468287917711276</v>
          </cell>
          <cell r="G607">
            <v>11.800833278436627</v>
          </cell>
          <cell r="H607">
            <v>10.949027981404901</v>
          </cell>
          <cell r="I607">
            <v>9.5181890498086368</v>
          </cell>
          <cell r="J607">
            <v>9.5259099740090356</v>
          </cell>
          <cell r="K607">
            <v>11.189991980188124</v>
          </cell>
          <cell r="L607">
            <v>10.307804533314922</v>
          </cell>
          <cell r="M607">
            <v>6.2801654642272799</v>
          </cell>
          <cell r="N607">
            <v>4.6131510964859244</v>
          </cell>
          <cell r="O607">
            <v>4.491582375820685</v>
          </cell>
          <cell r="P607">
            <v>3.799121489663972</v>
          </cell>
        </row>
        <row r="608">
          <cell r="B608" t="str">
            <v>SCOM-CHPGFC</v>
          </cell>
          <cell r="C608" t="str">
            <v>VAR_fout</v>
          </cell>
          <cell r="D608" t="str">
            <v>CO2_S</v>
          </cell>
          <cell r="M608">
            <v>0.35495563660539198</v>
          </cell>
          <cell r="N608">
            <v>0.69067237791471403</v>
          </cell>
          <cell r="O608">
            <v>0.59899040888912702</v>
          </cell>
          <cell r="P608">
            <v>1.3330120968593799</v>
          </cell>
        </row>
        <row r="609">
          <cell r="B609" t="str">
            <v>SCOM-CHPGFC</v>
          </cell>
          <cell r="C609" t="str">
            <v>VAR_fout</v>
          </cell>
          <cell r="D609" t="str">
            <v>SCOM_NKEV_GAS_ELC_CHP</v>
          </cell>
          <cell r="M609">
            <v>3.9019945867968674E-3</v>
          </cell>
          <cell r="N609">
            <v>7.5924977714028801E-3</v>
          </cell>
          <cell r="O609">
            <v>6.5846463388521109E-3</v>
          </cell>
          <cell r="P609">
            <v>1.4653679078950614E-2</v>
          </cell>
        </row>
        <row r="610">
          <cell r="B610" t="str">
            <v>SCOM-CHPGFC</v>
          </cell>
          <cell r="C610" t="str">
            <v>VAR_fout</v>
          </cell>
          <cell r="D610" t="str">
            <v>SCOM_LTH_CHPNGA</v>
          </cell>
          <cell r="M610">
            <v>1.1328371381023146E-3</v>
          </cell>
          <cell r="N610">
            <v>2.204273546536318E-3</v>
          </cell>
          <cell r="O610">
            <v>1.9116715177312554E-3</v>
          </cell>
          <cell r="P610">
            <v>4.2542939261469535E-3</v>
          </cell>
        </row>
        <row r="611">
          <cell r="B611" t="str">
            <v>SCOM-CHPGFC</v>
          </cell>
          <cell r="C611" t="str">
            <v>VAR_fin</v>
          </cell>
          <cell r="D611" t="str">
            <v>SNGA</v>
          </cell>
          <cell r="M611">
            <v>6.2935396561239736E-3</v>
          </cell>
          <cell r="N611">
            <v>1.2245964147423995E-2</v>
          </cell>
          <cell r="O611">
            <v>1.0620397320729212E-2</v>
          </cell>
          <cell r="P611">
            <v>2.3634966256371955E-2</v>
          </cell>
        </row>
        <row r="612">
          <cell r="B612" t="str">
            <v>SCOM-CHPGFC</v>
          </cell>
          <cell r="C612" t="str">
            <v>VAR_ncap</v>
          </cell>
          <cell r="D612" t="str">
            <v>-</v>
          </cell>
          <cell r="M612">
            <v>5.5661894887327004E-4</v>
          </cell>
          <cell r="N612">
            <v>4.8255852124020601E-4</v>
          </cell>
          <cell r="O612">
            <v>2.2279203776567599E-5</v>
          </cell>
          <cell r="P612">
            <v>1.31765596138467E-3</v>
          </cell>
        </row>
        <row r="613">
          <cell r="B613" t="str">
            <v>SCOM-CHPGFC</v>
          </cell>
          <cell r="C613" t="str">
            <v>VAR_cap</v>
          </cell>
          <cell r="D613" t="str">
            <v>-</v>
          </cell>
          <cell r="M613">
            <v>5.5661894887327004E-4</v>
          </cell>
          <cell r="N613">
            <v>1.0386747608304193E-3</v>
          </cell>
          <cell r="O613">
            <v>8.8358214120179087E-4</v>
          </cell>
          <cell r="P613">
            <v>1.8208746516446038E-3</v>
          </cell>
        </row>
        <row r="614">
          <cell r="B614" t="str">
            <v>CHPOIL</v>
          </cell>
          <cell r="C614" t="str">
            <v>VAR_fout</v>
          </cell>
          <cell r="D614" t="str">
            <v>ELC35</v>
          </cell>
          <cell r="E614">
            <v>1.8197643612397106E-3</v>
          </cell>
          <cell r="F614">
            <v>1.2788740848975562E-4</v>
          </cell>
          <cell r="G614">
            <v>2.8466485367321962E-3</v>
          </cell>
          <cell r="H614">
            <v>9.4949631056103065E-4</v>
          </cell>
          <cell r="I614">
            <v>8.5342675538208664E-4</v>
          </cell>
          <cell r="J614">
            <v>3.7244947977136669E-3</v>
          </cell>
          <cell r="K614">
            <v>7.3298470842039559E-4</v>
          </cell>
          <cell r="L614">
            <v>7.62439618946486E-6</v>
          </cell>
          <cell r="M614">
            <v>7.0770068887254911E-5</v>
          </cell>
          <cell r="N614">
            <v>5.6864209266715003E-5</v>
          </cell>
          <cell r="O614">
            <v>5.9174897724545403E-5</v>
          </cell>
          <cell r="P614">
            <v>6.3760195842399453E-5</v>
          </cell>
        </row>
        <row r="615">
          <cell r="B615" t="str">
            <v>CHPOIL</v>
          </cell>
          <cell r="C615" t="str">
            <v>VAR_fout</v>
          </cell>
          <cell r="D615" t="str">
            <v>LTH</v>
          </cell>
          <cell r="E615">
            <v>9.3587881435185059E-3</v>
          </cell>
          <cell r="F615">
            <v>6.577066722330278E-4</v>
          </cell>
          <cell r="G615">
            <v>1.4639906760336991E-2</v>
          </cell>
          <cell r="H615">
            <v>4.8831238828852984E-3</v>
          </cell>
          <cell r="I615">
            <v>4.3890518848221554E-3</v>
          </cell>
          <cell r="J615">
            <v>1.9154544673955998E-2</v>
          </cell>
          <cell r="K615">
            <v>3.7696356433048902E-3</v>
          </cell>
          <cell r="L615">
            <v>3.9211180402962095E-5</v>
          </cell>
          <cell r="M615">
            <v>3.6396035427731048E-4</v>
          </cell>
          <cell r="N615">
            <v>2.9244450480024798E-4</v>
          </cell>
          <cell r="O615">
            <v>3.0432804544051873E-4</v>
          </cell>
          <cell r="P615">
            <v>3.27909578618054E-4</v>
          </cell>
        </row>
        <row r="616">
          <cell r="B616" t="str">
            <v>CHPOIL</v>
          </cell>
          <cell r="C616" t="str">
            <v>VAR_fout</v>
          </cell>
          <cell r="D616" t="str">
            <v>CO2_E</v>
          </cell>
          <cell r="E616">
            <v>2.9588147218607199</v>
          </cell>
          <cell r="F616">
            <v>1.0360244331828401</v>
          </cell>
          <cell r="G616">
            <v>2.1596352518216899</v>
          </cell>
          <cell r="H616">
            <v>0.72644864631919803</v>
          </cell>
          <cell r="I616">
            <v>0.63005016796537605</v>
          </cell>
          <cell r="J616">
            <v>2.50469679447643</v>
          </cell>
          <cell r="K616">
            <v>0.55186953822712903</v>
          </cell>
          <cell r="L616">
            <v>7.4926003747722196E-3</v>
          </cell>
          <cell r="M616">
            <v>7.8223814626918797E-2</v>
          </cell>
          <cell r="N616">
            <v>4.9758465229197003E-2</v>
          </cell>
          <cell r="O616">
            <v>5.22789628304954E-2</v>
          </cell>
          <cell r="P616">
            <v>5.6338141522487201E-2</v>
          </cell>
        </row>
        <row r="617">
          <cell r="B617" t="str">
            <v>CHPOIL</v>
          </cell>
          <cell r="C617" t="str">
            <v>VAR_fin</v>
          </cell>
          <cell r="D617" t="str">
            <v>ELFO</v>
          </cell>
          <cell r="E617">
            <v>4.0146739781013872E-2</v>
          </cell>
          <cell r="F617">
            <v>1.4057319310486335E-2</v>
          </cell>
          <cell r="G617">
            <v>2.9303056334079945E-2</v>
          </cell>
          <cell r="H617">
            <v>9.8568337356743207E-3</v>
          </cell>
          <cell r="I617">
            <v>8.5488489547540913E-3</v>
          </cell>
          <cell r="J617">
            <v>3.3985031132651694E-2</v>
          </cell>
          <cell r="K617">
            <v>7.4880534359176316E-3</v>
          </cell>
          <cell r="L617">
            <v>1.0166350576353083E-4</v>
          </cell>
          <cell r="M617">
            <v>1.0613814739066311E-3</v>
          </cell>
          <cell r="N617">
            <v>6.7514878194297086E-4</v>
          </cell>
          <cell r="O617">
            <v>7.0934820665529699E-4</v>
          </cell>
          <cell r="P617">
            <v>7.6442525810701764E-4</v>
          </cell>
        </row>
        <row r="618">
          <cell r="B618" t="str">
            <v>CHPOIL</v>
          </cell>
          <cell r="C618" t="str">
            <v>VAR_ncap</v>
          </cell>
          <cell r="D618" t="str">
            <v>-</v>
          </cell>
          <cell r="F618">
            <v>1.0321611532666399E-5</v>
          </cell>
          <cell r="G618">
            <v>1.30965050598742E-5</v>
          </cell>
          <cell r="H618">
            <v>1.5499812261534998E-5</v>
          </cell>
          <cell r="I618">
            <v>7.3699762934103697E-5</v>
          </cell>
          <cell r="J618">
            <v>3.7398485872386502E-4</v>
          </cell>
          <cell r="K618">
            <v>1.63229571432028E-4</v>
          </cell>
          <cell r="L618">
            <v>7.9792705870876396E-5</v>
          </cell>
          <cell r="M618">
            <v>7.2490369587270597E-5</v>
          </cell>
          <cell r="N618">
            <v>5.6856645811140401E-4</v>
          </cell>
          <cell r="O618">
            <v>8.9544165790351196E-5</v>
          </cell>
          <cell r="P618">
            <v>8.9167884473373698E-4</v>
          </cell>
        </row>
        <row r="619">
          <cell r="B619" t="str">
            <v>CHPOIL</v>
          </cell>
          <cell r="C619" t="str">
            <v>VAR_cap</v>
          </cell>
          <cell r="D619" t="str">
            <v>-</v>
          </cell>
          <cell r="E619">
            <v>7.2932476786460899E-3</v>
          </cell>
          <cell r="F619">
            <v>2.7753963474667779E-3</v>
          </cell>
          <cell r="G619">
            <v>2.3350229902331394E-3</v>
          </cell>
          <cell r="H619">
            <v>1.5953310261996954E-3</v>
          </cell>
          <cell r="I619">
            <v>1.4523678492137687E-3</v>
          </cell>
          <cell r="J619">
            <v>8.9429615217726302E-4</v>
          </cell>
          <cell r="K619">
            <v>6.114816827968053E-4</v>
          </cell>
          <cell r="L619">
            <v>6.7517289073410131E-4</v>
          </cell>
          <cell r="M619">
            <v>6.4174706637347629E-4</v>
          </cell>
          <cell r="N619">
            <v>8.6377577336554077E-4</v>
          </cell>
          <cell r="O619">
            <v>7.9049531867602155E-4</v>
          </cell>
          <cell r="P619">
            <v>1.5945578932403601E-3</v>
          </cell>
        </row>
        <row r="620">
          <cell r="B620" t="str">
            <v>CHPHFC</v>
          </cell>
          <cell r="C620" t="str">
            <v>VAR_fout</v>
          </cell>
          <cell r="D620" t="str">
            <v>ELC35</v>
          </cell>
          <cell r="J620">
            <v>0.2568738264644328</v>
          </cell>
          <cell r="K620">
            <v>0.31887987605151186</v>
          </cell>
          <cell r="L620">
            <v>0.31921116564455981</v>
          </cell>
          <cell r="M620">
            <v>0.52775681536502173</v>
          </cell>
          <cell r="N620">
            <v>1.1304132274422247</v>
          </cell>
          <cell r="O620">
            <v>1.1357676957676002</v>
          </cell>
          <cell r="P620">
            <v>1.1384074454900428</v>
          </cell>
        </row>
        <row r="621">
          <cell r="B621" t="str">
            <v>CHPHFC</v>
          </cell>
          <cell r="C621" t="str">
            <v>VAR_fout</v>
          </cell>
          <cell r="D621" t="str">
            <v>LTH</v>
          </cell>
          <cell r="J621">
            <v>0.31191821784966672</v>
          </cell>
          <cell r="K621">
            <v>0.39480365606377554</v>
          </cell>
          <cell r="L621">
            <v>0.40281408998003909</v>
          </cell>
          <cell r="M621">
            <v>0.66597883843681283</v>
          </cell>
          <cell r="N621">
            <v>1.4264738346294714</v>
          </cell>
          <cell r="O621">
            <v>1.433230663706732</v>
          </cell>
          <cell r="P621">
            <v>1.4365617764517187</v>
          </cell>
        </row>
        <row r="622">
          <cell r="B622" t="str">
            <v>CHPHFC</v>
          </cell>
          <cell r="C622" t="str">
            <v>VAR_fin</v>
          </cell>
          <cell r="D622" t="str">
            <v>EH2</v>
          </cell>
          <cell r="J622">
            <v>0.61160434872483938</v>
          </cell>
          <cell r="K622">
            <v>0.75923780012264719</v>
          </cell>
          <cell r="L622">
            <v>0.76002658486799946</v>
          </cell>
          <cell r="M622">
            <v>1.2565638461071953</v>
          </cell>
          <cell r="N622">
            <v>2.6914600653386294</v>
          </cell>
          <cell r="O622">
            <v>2.7042087994466648</v>
          </cell>
          <cell r="P622">
            <v>2.7104939178334333</v>
          </cell>
        </row>
        <row r="623">
          <cell r="B623" t="str">
            <v>CHPHFC</v>
          </cell>
          <cell r="C623" t="str">
            <v>VAR_ncap</v>
          </cell>
          <cell r="D623" t="str">
            <v>-</v>
          </cell>
          <cell r="J623">
            <v>1.36335044318086E-2</v>
          </cell>
          <cell r="K623">
            <v>2.2115019670928601E-2</v>
          </cell>
          <cell r="L623">
            <v>2.51832843682111E-5</v>
          </cell>
          <cell r="M623">
            <v>6.12033379591606E-3</v>
          </cell>
          <cell r="N623">
            <v>4.6122238093631703E-2</v>
          </cell>
          <cell r="O623">
            <v>2.4145608859900199E-2</v>
          </cell>
          <cell r="P623">
            <v>2.4498772558898799E-4</v>
          </cell>
        </row>
        <row r="624">
          <cell r="B624" t="str">
            <v>CHPHFC</v>
          </cell>
          <cell r="C624" t="str">
            <v>VAR_cap</v>
          </cell>
          <cell r="D624" t="str">
            <v>-</v>
          </cell>
          <cell r="J624">
            <v>1.36335044318086E-2</v>
          </cell>
          <cell r="K624">
            <v>3.5748165707362264E-2</v>
          </cell>
          <cell r="L624">
            <v>3.5771283725974011E-2</v>
          </cell>
          <cell r="M624">
            <v>4.0083142618852922E-2</v>
          </cell>
          <cell r="N624">
            <v>7.4376850693063407E-2</v>
          </cell>
          <cell r="O624">
            <v>7.640784977956229E-2</v>
          </cell>
          <cell r="P624">
            <v>7.6625136761913043E-2</v>
          </cell>
        </row>
        <row r="625">
          <cell r="B625" t="str">
            <v>ITOT-ESOLPV</v>
          </cell>
          <cell r="C625" t="str">
            <v>VAR_fout</v>
          </cell>
          <cell r="D625" t="str">
            <v>ITOT_SOL_ELC</v>
          </cell>
          <cell r="E625">
            <v>3.517953999707534</v>
          </cell>
          <cell r="F625">
            <v>4.8486224349915323</v>
          </cell>
          <cell r="G625">
            <v>11.810772487572203</v>
          </cell>
          <cell r="H625">
            <v>13.976232760097981</v>
          </cell>
          <cell r="I625">
            <v>19.784635982173715</v>
          </cell>
          <cell r="J625">
            <v>20.793898808585315</v>
          </cell>
          <cell r="K625">
            <v>21.854601855879086</v>
          </cell>
          <cell r="L625">
            <v>22.969407245797235</v>
          </cell>
          <cell r="M625">
            <v>24.14107826048124</v>
          </cell>
          <cell r="N625">
            <v>25.372516506428841</v>
          </cell>
          <cell r="O625">
            <v>26.666770826688406</v>
          </cell>
          <cell r="P625">
            <v>28.027045295840939</v>
          </cell>
        </row>
        <row r="626">
          <cell r="B626" t="str">
            <v>ITOT-ESOLPV</v>
          </cell>
          <cell r="C626" t="str">
            <v>VAR_fin</v>
          </cell>
          <cell r="D626" t="str">
            <v>SOL</v>
          </cell>
          <cell r="E626">
            <v>3.517953999707534</v>
          </cell>
          <cell r="F626">
            <v>4.8486224349915323</v>
          </cell>
          <cell r="G626">
            <v>11.810772487572203</v>
          </cell>
          <cell r="H626">
            <v>13.976232760097981</v>
          </cell>
          <cell r="I626">
            <v>19.784635982173715</v>
          </cell>
          <cell r="J626">
            <v>20.793898808585315</v>
          </cell>
          <cell r="K626">
            <v>21.854601855879086</v>
          </cell>
          <cell r="L626">
            <v>22.969407245797235</v>
          </cell>
          <cell r="M626">
            <v>24.14107826048124</v>
          </cell>
          <cell r="N626">
            <v>25.372516506428841</v>
          </cell>
          <cell r="O626">
            <v>26.666770826688406</v>
          </cell>
          <cell r="P626">
            <v>28.027045295840939</v>
          </cell>
        </row>
        <row r="627">
          <cell r="B627" t="str">
            <v>ITOT-ESOLPV</v>
          </cell>
          <cell r="C627" t="str">
            <v>VAR_fin</v>
          </cell>
          <cell r="D627" t="str">
            <v>SOLPVC</v>
          </cell>
          <cell r="E627">
            <v>3.51795399970753</v>
          </cell>
          <cell r="F627">
            <v>4.8486224349915297</v>
          </cell>
          <cell r="G627">
            <v>11.8107724875722</v>
          </cell>
          <cell r="H627">
            <v>13.976232760098</v>
          </cell>
          <cell r="I627">
            <v>19.7846359821737</v>
          </cell>
          <cell r="J627">
            <v>20.7938988085853</v>
          </cell>
          <cell r="K627">
            <v>21.8546018558791</v>
          </cell>
          <cell r="L627">
            <v>22.9694072457972</v>
          </cell>
          <cell r="M627">
            <v>24.141078260481201</v>
          </cell>
          <cell r="N627">
            <v>25.372516506428902</v>
          </cell>
          <cell r="O627">
            <v>26.666770826688399</v>
          </cell>
          <cell r="P627">
            <v>28.0270452958409</v>
          </cell>
        </row>
        <row r="628">
          <cell r="B628" t="str">
            <v>ITOT-ESOLPV</v>
          </cell>
          <cell r="C628" t="str">
            <v>VAR_ncap</v>
          </cell>
          <cell r="D628" t="str">
            <v>-</v>
          </cell>
          <cell r="F628">
            <v>7.3884419803013505E-8</v>
          </cell>
          <cell r="G628">
            <v>1.7332352985747701</v>
          </cell>
          <cell r="H628">
            <v>3.7058492667114602E-6</v>
          </cell>
          <cell r="I628">
            <v>1.94931028633979</v>
          </cell>
          <cell r="J628">
            <v>0.86940041743339203</v>
          </cell>
          <cell r="K628">
            <v>2.2808479095748599</v>
          </cell>
          <cell r="L628">
            <v>0.58278554763141599</v>
          </cell>
          <cell r="M628">
            <v>1.76262517104205</v>
          </cell>
          <cell r="N628">
            <v>1.65058498155302</v>
          </cell>
          <cell r="O628">
            <v>2.6010303884302899</v>
          </cell>
          <cell r="P628">
            <v>0.91930059312087298</v>
          </cell>
        </row>
        <row r="629">
          <cell r="B629" t="str">
            <v>ITOT-ESOLPV</v>
          </cell>
          <cell r="C629" t="str">
            <v>VAR_cap</v>
          </cell>
          <cell r="D629" t="str">
            <v>-</v>
          </cell>
          <cell r="E629">
            <v>1.1186210000000001</v>
          </cell>
          <cell r="F629">
            <v>1.6529270884714697</v>
          </cell>
          <cell r="G629">
            <v>3.5264563724591902</v>
          </cell>
          <cell r="H629">
            <v>3.45754418150434</v>
          </cell>
          <cell r="I629">
            <v>4.8944712217077999</v>
          </cell>
          <cell r="J629">
            <v>5.1441503782235207</v>
          </cell>
          <cell r="K629">
            <v>5.4065551139398904</v>
          </cell>
          <cell r="L629">
            <v>5.6823441609794596</v>
          </cell>
          <cell r="M629">
            <v>5.97220106097675</v>
          </cell>
          <cell r="N629">
            <v>6.2768436098013503</v>
          </cell>
          <cell r="O629">
            <v>6.5970260886567802</v>
          </cell>
          <cell r="P629">
            <v>6.9335411341462398</v>
          </cell>
        </row>
        <row r="630">
          <cell r="B630" t="str">
            <v>SUP_WODBIOCCS</v>
          </cell>
          <cell r="C630" t="str">
            <v>VAR_fout</v>
          </cell>
          <cell r="D630" t="str">
            <v>ELC35</v>
          </cell>
          <cell r="J630">
            <v>6.6466691174865927E-5</v>
          </cell>
          <cell r="K630">
            <v>8.0931512007128604E-5</v>
          </cell>
          <cell r="L630">
            <v>1.3576606716659474E-4</v>
          </cell>
          <cell r="M630">
            <v>1.3851613842839715E-4</v>
          </cell>
          <cell r="N630">
            <v>2.2645504678044247E-4</v>
          </cell>
          <cell r="O630">
            <v>2.4654095090781555E-4</v>
          </cell>
          <cell r="P630">
            <v>4.2101973238056707E-4</v>
          </cell>
        </row>
        <row r="631">
          <cell r="B631" t="str">
            <v>SUP_WODBIOCCS</v>
          </cell>
          <cell r="C631" t="str">
            <v>VAR_fout</v>
          </cell>
          <cell r="D631" t="str">
            <v>CO2_O</v>
          </cell>
          <cell r="J631">
            <v>8.4196816085698609E-2</v>
          </cell>
          <cell r="K631">
            <v>0.1144705665720936</v>
          </cell>
          <cell r="L631">
            <v>0.21423985736979856</v>
          </cell>
          <cell r="M631">
            <v>0.21170059021186249</v>
          </cell>
          <cell r="N631">
            <v>0.34357210320083387</v>
          </cell>
          <cell r="O631">
            <v>0.39187461326540018</v>
          </cell>
          <cell r="P631">
            <v>0.67072577016505663</v>
          </cell>
        </row>
        <row r="632">
          <cell r="B632" t="str">
            <v>SUP_WODBIOCCS</v>
          </cell>
          <cell r="C632" t="str">
            <v>VAR_fout</v>
          </cell>
          <cell r="D632" t="str">
            <v>CO2</v>
          </cell>
          <cell r="J632">
            <v>-8.4196816085698706E-2</v>
          </cell>
          <cell r="K632">
            <v>-0.11447056657209401</v>
          </cell>
          <cell r="L632">
            <v>-0.214239857369799</v>
          </cell>
          <cell r="M632">
            <v>-0.21170059021186199</v>
          </cell>
          <cell r="N632">
            <v>-0.34357210320083398</v>
          </cell>
          <cell r="O632">
            <v>-0.39187461326540102</v>
          </cell>
          <cell r="P632">
            <v>-0.67072577016505697</v>
          </cell>
        </row>
        <row r="633">
          <cell r="B633" t="str">
            <v>SUP_WODBIOCCS</v>
          </cell>
          <cell r="C633" t="str">
            <v>VAR_fout</v>
          </cell>
          <cell r="D633" t="str">
            <v>BIO</v>
          </cell>
          <cell r="J633">
            <v>1.3045740583505102E-3</v>
          </cell>
          <cell r="K633">
            <v>1.7863940721179433E-3</v>
          </cell>
          <cell r="L633">
            <v>3.3608519513197307E-3</v>
          </cell>
          <cell r="M633">
            <v>3.3171254510158225E-3</v>
          </cell>
          <cell r="N633">
            <v>5.3814428266550701E-3</v>
          </cell>
          <cell r="O633">
            <v>6.1490694052268886E-3</v>
          </cell>
          <cell r="P633">
            <v>1.0525493309514151E-2</v>
          </cell>
        </row>
        <row r="634">
          <cell r="B634" t="str">
            <v>SUP_WODBIOCCS</v>
          </cell>
          <cell r="C634" t="str">
            <v>VAR_fout</v>
          </cell>
          <cell r="D634" t="str">
            <v>LTH</v>
          </cell>
          <cell r="J634">
            <v>1.6163796064587921E-4</v>
          </cell>
          <cell r="K634">
            <v>2.1644205083766883E-4</v>
          </cell>
          <cell r="L634">
            <v>4.0330223415836785E-4</v>
          </cell>
          <cell r="M634">
            <v>3.9805505412189926E-4</v>
          </cell>
          <cell r="N634">
            <v>6.4632494003407791E-4</v>
          </cell>
          <cell r="O634">
            <v>7.3788832862722766E-4</v>
          </cell>
          <cell r="P634">
            <v>1.263059197141697E-3</v>
          </cell>
        </row>
        <row r="635">
          <cell r="B635" t="str">
            <v>SUP_WODBIOCCS</v>
          </cell>
          <cell r="C635" t="str">
            <v>VAR_fin</v>
          </cell>
          <cell r="D635" t="str">
            <v>CWOD</v>
          </cell>
          <cell r="J635">
            <v>1.953303158275718E-3</v>
          </cell>
          <cell r="K635">
            <v>2.6747191243438675E-3</v>
          </cell>
          <cell r="L635">
            <v>5.0321119671123543E-3</v>
          </cell>
          <cell r="M635">
            <v>4.9666414707482346E-3</v>
          </cell>
          <cell r="N635">
            <v>8.0574875777280897E-3</v>
          </cell>
          <cell r="O635">
            <v>9.2075801989050937E-3</v>
          </cell>
          <cell r="P635">
            <v>1.5759534073427076E-2</v>
          </cell>
        </row>
        <row r="636">
          <cell r="B636" t="str">
            <v>SUP_WODBIOCCS</v>
          </cell>
          <cell r="C636" t="str">
            <v>VAR_ncap</v>
          </cell>
          <cell r="D636" t="str">
            <v>-</v>
          </cell>
          <cell r="J636">
            <v>9.0680755948751194E-5</v>
          </cell>
          <cell r="K636">
            <v>3.2418266031394498E-5</v>
          </cell>
          <cell r="L636">
            <v>7.1773010310729801E-5</v>
          </cell>
          <cell r="M636">
            <v>7.5123869441466297E-5</v>
          </cell>
          <cell r="N636">
            <v>1.85633161546136E-4</v>
          </cell>
          <cell r="O636">
            <v>4.1338752097865197E-5</v>
          </cell>
          <cell r="P636">
            <v>3.1317915265597702E-4</v>
          </cell>
        </row>
        <row r="637">
          <cell r="B637" t="str">
            <v>SUP_WODBIOCCS</v>
          </cell>
          <cell r="C637" t="str">
            <v>VAR_cap</v>
          </cell>
          <cell r="D637" t="str">
            <v>-</v>
          </cell>
          <cell r="J637">
            <v>9.0680755948751194E-5</v>
          </cell>
          <cell r="K637">
            <v>1.23099021980146E-4</v>
          </cell>
          <cell r="L637">
            <v>1.9487203229087599E-4</v>
          </cell>
          <cell r="M637">
            <v>2.57981116115403E-4</v>
          </cell>
          <cell r="N637">
            <v>3.6494830732972599E-4</v>
          </cell>
          <cell r="O637">
            <v>3.7386879339619701E-4</v>
          </cell>
          <cell r="P637">
            <v>6.1527493574144404E-4</v>
          </cell>
        </row>
        <row r="638">
          <cell r="B638" t="str">
            <v>RHNS-CHPNGA</v>
          </cell>
          <cell r="C638" t="str">
            <v>VAR_fout</v>
          </cell>
          <cell r="D638" t="str">
            <v>CO2_R</v>
          </cell>
          <cell r="F638">
            <v>0.54222842139796301</v>
          </cell>
          <cell r="G638">
            <v>1.4628895082082001</v>
          </cell>
          <cell r="H638">
            <v>1.1600511234339099</v>
          </cell>
          <cell r="I638">
            <v>1.2347932935001</v>
          </cell>
          <cell r="J638">
            <v>0.66386847889030398</v>
          </cell>
          <cell r="M638">
            <v>0.54761054459971703</v>
          </cell>
          <cell r="N638">
            <v>0.86397217424245498</v>
          </cell>
          <cell r="O638">
            <v>0.66121886761691095</v>
          </cell>
          <cell r="P638">
            <v>1.52879921535182</v>
          </cell>
        </row>
        <row r="639">
          <cell r="B639" t="str">
            <v>RHNS-CHPNGA</v>
          </cell>
          <cell r="C639" t="str">
            <v>VAR_fout</v>
          </cell>
          <cell r="D639" t="str">
            <v>RHNS_LTH_CHPNGA</v>
          </cell>
          <cell r="F639">
            <v>6.0535638364677966E-3</v>
          </cell>
          <cell r="G639">
            <v>1.127674527441669E-2</v>
          </cell>
          <cell r="H639">
            <v>1.0980413639494178E-2</v>
          </cell>
          <cell r="I639">
            <v>1.0890948735282565E-2</v>
          </cell>
          <cell r="J639">
            <v>6.6550193433782051E-3</v>
          </cell>
          <cell r="M639">
            <v>5.3100263004782445E-3</v>
          </cell>
          <cell r="N639">
            <v>8.4191334741462991E-3</v>
          </cell>
          <cell r="O639">
            <v>6.2605712085597176E-3</v>
          </cell>
          <cell r="P639">
            <v>1.4565163251102938E-2</v>
          </cell>
        </row>
        <row r="640">
          <cell r="B640" t="str">
            <v>RHNS-CHPNGA</v>
          </cell>
          <cell r="C640" t="str">
            <v>VAR_fout</v>
          </cell>
          <cell r="D640" t="str">
            <v>RHNS_NKEV_GAS_ELC_CHP</v>
          </cell>
          <cell r="F640">
            <v>2.5402388212531339E-3</v>
          </cell>
          <cell r="G640">
            <v>4.805647929796506E-3</v>
          </cell>
          <cell r="H640">
            <v>4.8039309672786926E-3</v>
          </cell>
          <cell r="I640">
            <v>4.8069563555063468E-3</v>
          </cell>
          <cell r="J640">
            <v>2.963563301348106E-3</v>
          </cell>
          <cell r="M640">
            <v>2.4442978208550634E-3</v>
          </cell>
          <cell r="N640">
            <v>3.8754741388927383E-3</v>
          </cell>
          <cell r="O640">
            <v>2.8818502388608183E-3</v>
          </cell>
          <cell r="P640">
            <v>6.7045989568569019E-3</v>
          </cell>
        </row>
        <row r="641">
          <cell r="B641" t="str">
            <v>RHNS-CHPNGA</v>
          </cell>
          <cell r="C641" t="str">
            <v>VAR_fin</v>
          </cell>
          <cell r="D641" t="str">
            <v>RNGA</v>
          </cell>
          <cell r="F641">
            <v>9.6139791028007574E-3</v>
          </cell>
          <cell r="G641">
            <v>2.5937757237734074E-2</v>
          </cell>
          <cell r="H641">
            <v>2.0568282330388404E-2</v>
          </cell>
          <cell r="I641">
            <v>2.1893498111703869E-2</v>
          </cell>
          <cell r="J641">
            <v>1.1770717710820989E-2</v>
          </cell>
          <cell r="M641">
            <v>9.7094068191439127E-3</v>
          </cell>
          <cell r="N641">
            <v>1.5318655571674731E-2</v>
          </cell>
          <cell r="O641">
            <v>1.1723738787533888E-2</v>
          </cell>
          <cell r="P641">
            <v>2.7106369066521589E-2</v>
          </cell>
        </row>
        <row r="642">
          <cell r="B642" t="str">
            <v>RHNS-CHPNGA</v>
          </cell>
          <cell r="C642" t="str">
            <v>VAR_ncap</v>
          </cell>
          <cell r="D642" t="str">
            <v>-</v>
          </cell>
          <cell r="F642">
            <v>4.2548217565792302E-4</v>
          </cell>
          <cell r="M642">
            <v>2.3913797220692E-4</v>
          </cell>
          <cell r="N642">
            <v>1.3691600749917899E-4</v>
          </cell>
          <cell r="O642">
            <v>9.6679565764713701E-7</v>
          </cell>
          <cell r="P642">
            <v>3.4705677502317302E-4</v>
          </cell>
        </row>
        <row r="643">
          <cell r="B643" t="str">
            <v>RHNS-CHPNGA</v>
          </cell>
          <cell r="C643" t="str">
            <v>VAR_cap</v>
          </cell>
          <cell r="D643" t="str">
            <v>-</v>
          </cell>
          <cell r="F643">
            <v>4.2548217565792302E-4</v>
          </cell>
          <cell r="G643">
            <v>4.2546825043837541E-4</v>
          </cell>
          <cell r="H643">
            <v>4.2544963759484438E-4</v>
          </cell>
          <cell r="I643">
            <v>4.254256482566247E-4</v>
          </cell>
          <cell r="J643">
            <v>2.6149374883864318E-4</v>
          </cell>
          <cell r="M643">
            <v>2.3913797220692E-4</v>
          </cell>
          <cell r="N643">
            <v>3.7593396419593019E-4</v>
          </cell>
          <cell r="O643">
            <v>3.7663403700413092E-4</v>
          </cell>
          <cell r="P643">
            <v>7.229929829180036E-4</v>
          </cell>
        </row>
        <row r="644">
          <cell r="B644" t="str">
            <v>ENUC_BEZ</v>
          </cell>
          <cell r="C644" t="str">
            <v>VAR_fout</v>
          </cell>
          <cell r="D644" t="str">
            <v>ELC</v>
          </cell>
          <cell r="E644">
            <v>20.224819734611089</v>
          </cell>
          <cell r="F644">
            <v>20.224784059876686</v>
          </cell>
          <cell r="G644">
            <v>19.029350945448765</v>
          </cell>
          <cell r="H644">
            <v>16.166372024002147</v>
          </cell>
        </row>
        <row r="645">
          <cell r="B645" t="str">
            <v>ENUC_BEZ</v>
          </cell>
          <cell r="C645" t="str">
            <v>VAR_fin</v>
          </cell>
          <cell r="D645" t="str">
            <v>URN</v>
          </cell>
          <cell r="E645">
            <v>60.972154519415447</v>
          </cell>
          <cell r="F645">
            <v>60.97204697010482</v>
          </cell>
          <cell r="G645">
            <v>57.368151680705047</v>
          </cell>
          <cell r="H645">
            <v>48.737073852825006</v>
          </cell>
        </row>
        <row r="646">
          <cell r="B646" t="str">
            <v>ENUC_BEZ</v>
          </cell>
          <cell r="C646" t="str">
            <v>VAR_cap</v>
          </cell>
          <cell r="D646" t="str">
            <v>-</v>
          </cell>
          <cell r="E646">
            <v>0.72999987458831173</v>
          </cell>
          <cell r="F646">
            <v>0.72999880884687363</v>
          </cell>
          <cell r="G646">
            <v>0.72973875671613531</v>
          </cell>
          <cell r="H646">
            <v>0.58351393266941665</v>
          </cell>
        </row>
        <row r="647">
          <cell r="B647" t="str">
            <v>RHNM-CHPWOD</v>
          </cell>
          <cell r="C647" t="str">
            <v>VAR_fout</v>
          </cell>
          <cell r="D647" t="str">
            <v>RHNM_LTH_CHPWOD</v>
          </cell>
          <cell r="H647">
            <v>6.0025280721545081E-3</v>
          </cell>
          <cell r="I647">
            <v>8.4533224252373827E-3</v>
          </cell>
          <cell r="J647">
            <v>1.8214875384924813E-2</v>
          </cell>
          <cell r="K647">
            <v>1.7551692922225855E-2</v>
          </cell>
          <cell r="L647">
            <v>2.5804544285840392E-2</v>
          </cell>
          <cell r="M647">
            <v>2.1528706229221463E-2</v>
          </cell>
          <cell r="N647">
            <v>1.8546549305407813E-2</v>
          </cell>
          <cell r="O647">
            <v>1.1144869848742392E-2</v>
          </cell>
          <cell r="P647">
            <v>1.7892078062819946E-2</v>
          </cell>
        </row>
        <row r="648">
          <cell r="B648" t="str">
            <v>RHNM-CHPWOD</v>
          </cell>
          <cell r="C648" t="str">
            <v>VAR_fout</v>
          </cell>
          <cell r="D648" t="str">
            <v>RHNM_KEV_WOD_ELC_CHP</v>
          </cell>
          <cell r="H648">
            <v>2.2565059234210439E-3</v>
          </cell>
          <cell r="I648">
            <v>3.1778230598577531E-3</v>
          </cell>
          <cell r="J648">
            <v>6.8474438947032134E-3</v>
          </cell>
          <cell r="K648">
            <v>6.5981364133552781E-3</v>
          </cell>
          <cell r="L648">
            <v>9.7005972037510994E-3</v>
          </cell>
          <cell r="M648">
            <v>8.0931988232073211E-3</v>
          </cell>
          <cell r="N648">
            <v>6.9721287203662633E-3</v>
          </cell>
          <cell r="O648">
            <v>4.1896455172124149E-3</v>
          </cell>
          <cell r="P648">
            <v>6.7260960125045243E-3</v>
          </cell>
        </row>
        <row r="649">
          <cell r="B649" t="str">
            <v>RHNM-CHPWOD</v>
          </cell>
          <cell r="C649" t="str">
            <v>VAR_fin</v>
          </cell>
          <cell r="D649" t="str">
            <v>RWOD</v>
          </cell>
          <cell r="H649">
            <v>1.0933067517592571E-2</v>
          </cell>
          <cell r="I649">
            <v>1.5579478963477698E-2</v>
          </cell>
          <cell r="J649">
            <v>2.6776474325978745E-2</v>
          </cell>
          <cell r="K649">
            <v>2.4797971640807513E-2</v>
          </cell>
          <cell r="L649">
            <v>3.6269187654461195E-2</v>
          </cell>
          <cell r="M649">
            <v>2.9997201942814519E-2</v>
          </cell>
          <cell r="N649">
            <v>2.7888470465031043E-2</v>
          </cell>
          <cell r="O649">
            <v>1.6478524205889512E-2</v>
          </cell>
          <cell r="P649">
            <v>3.073132598388496E-2</v>
          </cell>
        </row>
        <row r="650">
          <cell r="B650" t="str">
            <v>RHNM-CHPWOD</v>
          </cell>
          <cell r="C650" t="str">
            <v>VAR_ncap</v>
          </cell>
          <cell r="D650" t="str">
            <v>-</v>
          </cell>
          <cell r="H650">
            <v>1.8228594911630201E-4</v>
          </cell>
          <cell r="I650">
            <v>1.3604966373481799E-4</v>
          </cell>
          <cell r="J650">
            <v>2.7897843155307001E-4</v>
          </cell>
          <cell r="K650">
            <v>9.07677076509254E-5</v>
          </cell>
          <cell r="L650">
            <v>3.8628000179205199E-4</v>
          </cell>
          <cell r="M650">
            <v>1.19867807364711E-4</v>
          </cell>
          <cell r="N650">
            <v>1.8432115774231399E-4</v>
          </cell>
          <cell r="O650">
            <v>8.7514764880034299E-5</v>
          </cell>
          <cell r="P650">
            <v>5.7381693502034695E-4</v>
          </cell>
        </row>
        <row r="651">
          <cell r="B651" t="str">
            <v>RHNM-CHPWOD</v>
          </cell>
          <cell r="C651" t="str">
            <v>VAR_cap</v>
          </cell>
          <cell r="D651" t="str">
            <v>-</v>
          </cell>
          <cell r="H651">
            <v>1.8228594911630201E-4</v>
          </cell>
          <cell r="I651">
            <v>3.1813668230742373E-4</v>
          </cell>
          <cell r="J651">
            <v>5.6181105427499818E-4</v>
          </cell>
          <cell r="K651">
            <v>5.0513179239253031E-4</v>
          </cell>
          <cell r="L651">
            <v>7.5463077907395157E-4</v>
          </cell>
          <cell r="M651">
            <v>6.2588314220165056E-4</v>
          </cell>
          <cell r="N651">
            <v>6.8900495190076633E-4</v>
          </cell>
          <cell r="O651">
            <v>4.2007185984857141E-4</v>
          </cell>
          <cell r="P651">
            <v>8.4406318495779402E-4</v>
          </cell>
        </row>
        <row r="652">
          <cell r="B652" t="str">
            <v>RHNM-SHSTG-CHPNGA</v>
          </cell>
          <cell r="C652" t="str">
            <v>VAR_fout</v>
          </cell>
          <cell r="D652" t="str">
            <v>AUX_RNM-CHPNGA_OUT</v>
          </cell>
          <cell r="E652">
            <v>7.2590113548723017E-5</v>
          </cell>
          <cell r="F652">
            <v>3.8894350254389099E-4</v>
          </cell>
          <cell r="G652">
            <v>1.4552254170986788E-2</v>
          </cell>
          <cell r="H652">
            <v>9.5553039321098054E-3</v>
          </cell>
          <cell r="I652">
            <v>1.2241186691359937E-2</v>
          </cell>
          <cell r="J652">
            <v>7.6786702075306865E-3</v>
          </cell>
          <cell r="K652">
            <v>1.6809909330215905E-4</v>
          </cell>
          <cell r="L652">
            <v>1.8253845698184049E-4</v>
          </cell>
          <cell r="M652">
            <v>9.395500444815845E-3</v>
          </cell>
          <cell r="N652">
            <v>1.3758910106888947E-2</v>
          </cell>
          <cell r="O652">
            <v>1.5074720426904109E-2</v>
          </cell>
          <cell r="P652">
            <v>4.4636819143254312E-2</v>
          </cell>
        </row>
        <row r="653">
          <cell r="B653" t="str">
            <v>RHNM-SHSTG-CHPNGA</v>
          </cell>
          <cell r="C653" t="str">
            <v>VAR_fout</v>
          </cell>
          <cell r="D653" t="str">
            <v>RHNM_LTH_CHPNGA</v>
          </cell>
          <cell r="E653">
            <v>7.2590113548722882E-5</v>
          </cell>
          <cell r="F653">
            <v>3.8920279821225292E-4</v>
          </cell>
          <cell r="G653">
            <v>1.4567412769081562E-2</v>
          </cell>
          <cell r="H653">
            <v>9.5553039321098054E-3</v>
          </cell>
          <cell r="I653">
            <v>1.2252437782068878E-2</v>
          </cell>
          <cell r="J653">
            <v>7.678670207530657E-3</v>
          </cell>
          <cell r="K653">
            <v>1.6823642916269967E-4</v>
          </cell>
          <cell r="L653">
            <v>1.8253845698184033E-4</v>
          </cell>
          <cell r="M653">
            <v>9.3955004448158328E-3</v>
          </cell>
          <cell r="N653">
            <v>1.3758910106888936E-2</v>
          </cell>
          <cell r="O653">
            <v>1.5074720426904099E-2</v>
          </cell>
          <cell r="P653">
            <v>4.4636819143254264E-2</v>
          </cell>
        </row>
        <row r="654">
          <cell r="B654" t="str">
            <v>RHNM-SHSTG-CHPNGA</v>
          </cell>
          <cell r="C654" t="str">
            <v>VAR_fin</v>
          </cell>
          <cell r="D654" t="str">
            <v>AUX_RNM-CHPNGA_IN</v>
          </cell>
          <cell r="E654">
            <v>5.7258090363336117E-5</v>
          </cell>
          <cell r="F654">
            <v>5.170500361928673E-4</v>
          </cell>
          <cell r="G654">
            <v>1.8801602728417494E-2</v>
          </cell>
          <cell r="H654">
            <v>1.1949071006157681E-2</v>
          </cell>
          <cell r="I654">
            <v>1.4856380826651241E-2</v>
          </cell>
          <cell r="J654">
            <v>9.0386707471407056E-3</v>
          </cell>
          <cell r="K654">
            <v>1.3999646535542767E-4</v>
          </cell>
          <cell r="L654">
            <v>1.5670242310910173E-4</v>
          </cell>
          <cell r="M654">
            <v>1.0444386029778072E-2</v>
          </cell>
          <cell r="N654">
            <v>1.5292618987293744E-2</v>
          </cell>
          <cell r="O654">
            <v>1.6754630454038875E-2</v>
          </cell>
          <cell r="P654">
            <v>4.960140680638065E-2</v>
          </cell>
        </row>
        <row r="655">
          <cell r="B655" t="str">
            <v>RHNM-SHSTG-CHPNGA</v>
          </cell>
          <cell r="C655" t="str">
            <v>VAR_fin</v>
          </cell>
          <cell r="D655" t="str">
            <v>RHNM_LTH_CHPNGA</v>
          </cell>
          <cell r="E655">
            <v>5.7258090363336117E-5</v>
          </cell>
          <cell r="F655">
            <v>5.170500361928673E-4</v>
          </cell>
          <cell r="G655">
            <v>1.8801602728417494E-2</v>
          </cell>
          <cell r="H655">
            <v>1.1949071006157681E-2</v>
          </cell>
          <cell r="I655">
            <v>1.4856380826651241E-2</v>
          </cell>
          <cell r="J655">
            <v>9.0386707471407056E-3</v>
          </cell>
          <cell r="K655">
            <v>1.3999646535542767E-4</v>
          </cell>
          <cell r="L655">
            <v>1.5670242310910173E-4</v>
          </cell>
          <cell r="M655">
            <v>1.0444386029778072E-2</v>
          </cell>
          <cell r="N655">
            <v>1.5292618987293744E-2</v>
          </cell>
          <cell r="O655">
            <v>1.6754630454038875E-2</v>
          </cell>
          <cell r="P655">
            <v>4.960140680638065E-2</v>
          </cell>
        </row>
        <row r="656">
          <cell r="B656" t="str">
            <v>RHNM-SHSTG-CHPNGA</v>
          </cell>
          <cell r="C656" t="str">
            <v>VAR_ncap</v>
          </cell>
          <cell r="D656" t="str">
            <v>-</v>
          </cell>
          <cell r="E656">
            <v>1.11714966555965E-2</v>
          </cell>
          <cell r="F656">
            <v>3.235940506632E-4</v>
          </cell>
          <cell r="G656">
            <v>2.96535715741383E-4</v>
          </cell>
          <cell r="H656">
            <v>1.8216635910371499E-4</v>
          </cell>
          <cell r="I656">
            <v>9.3321736083299897E-3</v>
          </cell>
          <cell r="J656">
            <v>8.60197574651703E-4</v>
          </cell>
          <cell r="K656">
            <v>2.09124844756996E-4</v>
          </cell>
          <cell r="L656">
            <v>1.24195003886332E-2</v>
          </cell>
          <cell r="M656">
            <v>1.2313413246794499E-3</v>
          </cell>
          <cell r="N656">
            <v>1.24354468467484E-2</v>
          </cell>
          <cell r="O656">
            <v>4.7664849532638304E-3</v>
          </cell>
          <cell r="P656">
            <v>2.5847458105961799E-2</v>
          </cell>
        </row>
        <row r="657">
          <cell r="B657" t="str">
            <v>RHNM-SHSTG-CHPNGA</v>
          </cell>
          <cell r="C657" t="str">
            <v>VAR_cap</v>
          </cell>
          <cell r="D657" t="str">
            <v>-</v>
          </cell>
          <cell r="E657">
            <v>1.11714966555965E-2</v>
          </cell>
          <cell r="F657">
            <v>1.1473459624929036E-2</v>
          </cell>
          <cell r="G657">
            <v>1.1706855975107334E-2</v>
          </cell>
          <cell r="H657">
            <v>1.1734607999579432E-2</v>
          </cell>
          <cell r="I657">
            <v>1.2605942235306372E-2</v>
          </cell>
          <cell r="J657">
            <v>1.028347699210082E-2</v>
          </cell>
          <cell r="K657">
            <v>1.0172705402205823E-2</v>
          </cell>
          <cell r="L657">
            <v>1.330464188190688E-2</v>
          </cell>
          <cell r="M657">
            <v>1.3782224070550249E-2</v>
          </cell>
          <cell r="N657">
            <v>2.5862446754465609E-2</v>
          </cell>
          <cell r="O657">
            <v>1.9916958417397081E-2</v>
          </cell>
          <cell r="P657">
            <v>4.2851117086735779E-2</v>
          </cell>
        </row>
        <row r="658">
          <cell r="B658" t="str">
            <v>CT_CWODBDS</v>
          </cell>
          <cell r="C658" t="str">
            <v>VAR_fout</v>
          </cell>
          <cell r="D658" t="str">
            <v>BDS</v>
          </cell>
          <cell r="E658">
            <v>1.1980890382220668</v>
          </cell>
          <cell r="F658">
            <v>1.2035321617788148</v>
          </cell>
          <cell r="G658">
            <v>1.7160425789763177E-5</v>
          </cell>
          <cell r="H658">
            <v>4.1004666760678567E-3</v>
          </cell>
          <cell r="I658">
            <v>3.1860989125804687E-3</v>
          </cell>
          <cell r="J658">
            <v>2.1188332874069057E-3</v>
          </cell>
          <cell r="K658">
            <v>1.1210567696191829E-3</v>
          </cell>
          <cell r="L658">
            <v>8.3660751369917061E-4</v>
          </cell>
          <cell r="M658">
            <v>2.8876467343738165E-4</v>
          </cell>
          <cell r="N658">
            <v>4.8480445205631509E-3</v>
          </cell>
          <cell r="O658">
            <v>3.7706735147706948E-4</v>
          </cell>
          <cell r="P658">
            <v>1.2783510005052977E-3</v>
          </cell>
        </row>
        <row r="659">
          <cell r="B659" t="str">
            <v>CT_CWODBDS</v>
          </cell>
          <cell r="C659" t="str">
            <v>VAR_fout</v>
          </cell>
          <cell r="D659" t="str">
            <v>LTH</v>
          </cell>
          <cell r="E659">
            <v>0.46725472490660569</v>
          </cell>
          <cell r="F659">
            <v>0.46937754309373664</v>
          </cell>
          <cell r="G659">
            <v>6.6925660580076203E-6</v>
          </cell>
          <cell r="H659">
            <v>1.5991820036664597E-3</v>
          </cell>
          <cell r="I659">
            <v>1.2425785759063801E-3</v>
          </cell>
          <cell r="J659">
            <v>8.2634498208869218E-4</v>
          </cell>
          <cell r="K659">
            <v>4.3721214015148056E-4</v>
          </cell>
          <cell r="L659">
            <v>3.2627693034267591E-4</v>
          </cell>
          <cell r="M659">
            <v>1.1261822264057877E-4</v>
          </cell>
          <cell r="N659">
            <v>1.8907373630196254E-3</v>
          </cell>
          <cell r="O659">
            <v>1.47056267076057E-4</v>
          </cell>
          <cell r="P659">
            <v>4.9855689019706552E-4</v>
          </cell>
        </row>
        <row r="660">
          <cell r="B660" t="str">
            <v>CT_CWODBDS</v>
          </cell>
          <cell r="C660" t="str">
            <v>VAR_fin</v>
          </cell>
          <cell r="D660" t="str">
            <v>CWOD</v>
          </cell>
          <cell r="E660">
            <v>3.4139547144137787</v>
          </cell>
          <cell r="F660">
            <v>3.429464894988727</v>
          </cell>
          <cell r="G660">
            <v>4.8898633287930131E-5</v>
          </cell>
          <cell r="H660">
            <v>1.1684279793455352E-2</v>
          </cell>
          <cell r="I660">
            <v>9.0787888513980414E-3</v>
          </cell>
          <cell r="J660">
            <v>6.0376154524659775E-3</v>
          </cell>
          <cell r="K660">
            <v>3.1944512650298597E-3</v>
          </cell>
          <cell r="L660">
            <v>2.3839131102857854E-3</v>
          </cell>
          <cell r="M660">
            <v>8.2283493695981848E-4</v>
          </cell>
          <cell r="N660">
            <v>1.3814502861344693E-2</v>
          </cell>
          <cell r="O660">
            <v>1.07445341803391E-3</v>
          </cell>
          <cell r="P660">
            <v>3.6426611759398432E-3</v>
          </cell>
        </row>
        <row r="661">
          <cell r="B661" t="str">
            <v>CT_CWODBDS</v>
          </cell>
          <cell r="C661" t="str">
            <v>VAR_fin</v>
          </cell>
          <cell r="D661" t="str">
            <v>CELC</v>
          </cell>
          <cell r="E661">
            <v>8.3267188156433691E-2</v>
          </cell>
          <cell r="F661">
            <v>8.3645485243627485E-2</v>
          </cell>
          <cell r="G661">
            <v>1.1926495923885401E-6</v>
          </cell>
          <cell r="H661">
            <v>2.8498243398671557E-4</v>
          </cell>
          <cell r="I661">
            <v>2.2143387442434236E-4</v>
          </cell>
          <cell r="J661">
            <v>1.4725891347477994E-4</v>
          </cell>
          <cell r="K661">
            <v>7.7913445488533159E-5</v>
          </cell>
          <cell r="L661">
            <v>5.8144222202092363E-5</v>
          </cell>
          <cell r="M661">
            <v>2.0069144803898026E-5</v>
          </cell>
          <cell r="N661">
            <v>3.3693909417913858E-4</v>
          </cell>
          <cell r="O661">
            <v>2.6206180927656354E-5</v>
          </cell>
          <cell r="P661">
            <v>8.8845394535118165E-5</v>
          </cell>
        </row>
        <row r="662">
          <cell r="B662" t="str">
            <v>CT_CWODBDS</v>
          </cell>
          <cell r="C662" t="str">
            <v>VAR_ncap</v>
          </cell>
          <cell r="D662" t="str">
            <v>-</v>
          </cell>
          <cell r="E662">
            <v>1.61247799275104E-6</v>
          </cell>
          <cell r="F662">
            <v>7.7656058817759695E-7</v>
          </cell>
          <cell r="G662">
            <v>9.34075064033012E-7</v>
          </cell>
          <cell r="H662">
            <v>5.3376463662222597E-7</v>
          </cell>
          <cell r="I662">
            <v>1.4981569978984001E-4</v>
          </cell>
          <cell r="J662">
            <v>1.0893566628746699E-5</v>
          </cell>
          <cell r="K662">
            <v>7.10900622159482E-6</v>
          </cell>
          <cell r="L662">
            <v>9.4641320112712194E-5</v>
          </cell>
          <cell r="M662">
            <v>1.51270078351698E-5</v>
          </cell>
          <cell r="N662">
            <v>2.7289517964784E-4</v>
          </cell>
          <cell r="O662">
            <v>3.7535391576688898E-6</v>
          </cell>
          <cell r="P662">
            <v>2.3012929384671799E-4</v>
          </cell>
        </row>
        <row r="663">
          <cell r="B663" t="str">
            <v>CT_CWODBDS</v>
          </cell>
          <cell r="C663" t="str">
            <v>VAR_cap</v>
          </cell>
          <cell r="D663" t="str">
            <v>-</v>
          </cell>
          <cell r="E663">
            <v>6.241133324402006E-2</v>
          </cell>
          <cell r="F663">
            <v>6.2409421292782236E-2</v>
          </cell>
          <cell r="G663">
            <v>3.0709684618825811E-4</v>
          </cell>
          <cell r="H663">
            <v>2.9324064600248084E-4</v>
          </cell>
          <cell r="I663">
            <v>2.2414120642334431E-4</v>
          </cell>
          <cell r="J663">
            <v>1.598792158404039E-4</v>
          </cell>
          <cell r="K663">
            <v>1.6437182582186222E-4</v>
          </cell>
          <cell r="L663">
            <v>2.5877435033189405E-4</v>
          </cell>
          <cell r="M663">
            <v>1.6489606626964707E-4</v>
          </cell>
          <cell r="N663">
            <v>3.8520136526428995E-4</v>
          </cell>
          <cell r="O663">
            <v>3.7304749910944658E-4</v>
          </cell>
          <cell r="P663">
            <v>5.1358187784878698E-4</v>
          </cell>
        </row>
        <row r="664">
          <cell r="B664" t="str">
            <v>RHNS-EBAT</v>
          </cell>
          <cell r="C664" t="str">
            <v>VAR_fout</v>
          </cell>
          <cell r="D664" t="str">
            <v>RHNS_ELC</v>
          </cell>
          <cell r="E664">
            <v>5.1050089713037721E-3</v>
          </cell>
          <cell r="F664">
            <v>5.1156885583221309E-3</v>
          </cell>
          <cell r="G664">
            <v>5.1503715755888942E-3</v>
          </cell>
          <cell r="H664">
            <v>5.0154749791108955E-2</v>
          </cell>
          <cell r="I664">
            <v>7.6751279650035809E-2</v>
          </cell>
          <cell r="J664">
            <v>8.178999116565322E-2</v>
          </cell>
          <cell r="K664">
            <v>0.10286035287820983</v>
          </cell>
          <cell r="L664">
            <v>0.14185772004671432</v>
          </cell>
          <cell r="M664">
            <v>0.15269762712230389</v>
          </cell>
          <cell r="N664">
            <v>0.15076361496374094</v>
          </cell>
          <cell r="O664">
            <v>0.15384579673773893</v>
          </cell>
          <cell r="P664">
            <v>0.1693125828016411</v>
          </cell>
        </row>
        <row r="665">
          <cell r="B665" t="str">
            <v>RHNS-EBAT</v>
          </cell>
          <cell r="C665" t="str">
            <v>VAR_fout</v>
          </cell>
          <cell r="D665" t="str">
            <v>AUX_RHNS-EBAT_OUT</v>
          </cell>
          <cell r="E665">
            <v>5.1050089713037764E-3</v>
          </cell>
          <cell r="F665">
            <v>5.1156885583221352E-3</v>
          </cell>
          <cell r="G665">
            <v>5.1503715755888994E-3</v>
          </cell>
          <cell r="H665">
            <v>5.0154749791108989E-2</v>
          </cell>
          <cell r="I665">
            <v>7.6751279650035878E-2</v>
          </cell>
          <cell r="J665">
            <v>8.1789991165653303E-2</v>
          </cell>
          <cell r="K665">
            <v>0.10286035287820994</v>
          </cell>
          <cell r="L665">
            <v>0.14185772004671449</v>
          </cell>
          <cell r="M665">
            <v>0.15269762712230397</v>
          </cell>
          <cell r="N665">
            <v>0.15076361496374108</v>
          </cell>
          <cell r="O665">
            <v>0.15384579673773902</v>
          </cell>
          <cell r="P665">
            <v>0.16931258280164121</v>
          </cell>
        </row>
        <row r="666">
          <cell r="B666" t="str">
            <v>RHNS-EBAT</v>
          </cell>
          <cell r="C666" t="str">
            <v>VAR_fin</v>
          </cell>
          <cell r="D666" t="str">
            <v>RHNS_ELC</v>
          </cell>
          <cell r="E666">
            <v>5.652037827769919E-3</v>
          </cell>
          <cell r="F666">
            <v>5.663848007099381E-3</v>
          </cell>
          <cell r="G666">
            <v>5.7008078346917441E-3</v>
          </cell>
          <cell r="H666">
            <v>5.5469565385377291E-2</v>
          </cell>
          <cell r="I666">
            <v>8.4881731461749363E-2</v>
          </cell>
          <cell r="J666">
            <v>9.0453865145893264E-2</v>
          </cell>
          <cell r="K666">
            <v>0.11375483641041777</v>
          </cell>
          <cell r="L666">
            <v>0.15688070713865268</v>
          </cell>
          <cell r="M666">
            <v>0.16886812354358871</v>
          </cell>
          <cell r="N666">
            <v>0.16672936758169873</v>
          </cell>
          <cell r="O666">
            <v>0.17013784390155176</v>
          </cell>
          <cell r="P666">
            <v>0.18724280050358735</v>
          </cell>
        </row>
        <row r="667">
          <cell r="B667" t="str">
            <v>RHNS-EBAT</v>
          </cell>
          <cell r="C667" t="str">
            <v>VAR_fin</v>
          </cell>
          <cell r="D667" t="str">
            <v>AUX_RHNS-EBAT_IN</v>
          </cell>
          <cell r="E667">
            <v>5.652037827769919E-3</v>
          </cell>
          <cell r="F667">
            <v>5.663848007099381E-3</v>
          </cell>
          <cell r="G667">
            <v>5.7008078346917441E-3</v>
          </cell>
          <cell r="H667">
            <v>5.5469565385377291E-2</v>
          </cell>
          <cell r="I667">
            <v>8.4881731461749363E-2</v>
          </cell>
          <cell r="J667">
            <v>9.0453865145893264E-2</v>
          </cell>
          <cell r="K667">
            <v>0.11375483641041777</v>
          </cell>
          <cell r="L667">
            <v>0.15688070713865268</v>
          </cell>
          <cell r="M667">
            <v>0.16886812354358871</v>
          </cell>
          <cell r="N667">
            <v>0.16672936758169873</v>
          </cell>
          <cell r="O667">
            <v>0.17013784390155176</v>
          </cell>
          <cell r="P667">
            <v>0.18724280050358735</v>
          </cell>
        </row>
        <row r="668">
          <cell r="B668" t="str">
            <v>RHNS-EBAT</v>
          </cell>
          <cell r="C668" t="str">
            <v>VAR_ncap</v>
          </cell>
          <cell r="D668" t="str">
            <v>-</v>
          </cell>
          <cell r="E668">
            <v>2.09346514703747E-3</v>
          </cell>
          <cell r="F668">
            <v>4.8560597051678699E-6</v>
          </cell>
          <cell r="G668">
            <v>1.9383685599270699E-5</v>
          </cell>
          <cell r="H668">
            <v>1.90822698899261E-2</v>
          </cell>
          <cell r="I668">
            <v>1.24878871559515E-2</v>
          </cell>
          <cell r="J668">
            <v>1.7567687075421601E-2</v>
          </cell>
          <cell r="K668">
            <v>2.4292100091090799E-2</v>
          </cell>
          <cell r="L668">
            <v>2.78624321325514E-2</v>
          </cell>
          <cell r="M668">
            <v>2.3773635983944101E-2</v>
          </cell>
          <cell r="N668">
            <v>2.3731948960858201E-2</v>
          </cell>
          <cell r="O668">
            <v>3.5107019703686702E-2</v>
          </cell>
          <cell r="P668">
            <v>1.8280544024833201E-2</v>
          </cell>
        </row>
        <row r="669">
          <cell r="B669" t="str">
            <v>RHNS-EBAT</v>
          </cell>
          <cell r="C669" t="str">
            <v>VAR_cap</v>
          </cell>
          <cell r="D669" t="str">
            <v>-</v>
          </cell>
          <cell r="E669">
            <v>2.0960510116682261E-3</v>
          </cell>
          <cell r="F669">
            <v>2.1000880759831416E-3</v>
          </cell>
          <cell r="G669">
            <v>2.1180727576475982E-3</v>
          </cell>
          <cell r="H669">
            <v>2.06353701932506E-2</v>
          </cell>
          <cell r="I669">
            <v>3.1577624821587741E-2</v>
          </cell>
          <cell r="J669">
            <v>3.405919948143675E-2</v>
          </cell>
          <cell r="K669">
            <v>4.8332712225738983E-2</v>
          </cell>
          <cell r="L669">
            <v>5.8151036293435432E-2</v>
          </cell>
          <cell r="M669">
            <v>6.2560154330407125E-2</v>
          </cell>
          <cell r="N669">
            <v>6.1775565279812754E-2</v>
          </cell>
          <cell r="O669">
            <v>6.3045073588919587E-2</v>
          </cell>
          <cell r="P669">
            <v>6.9395836444454739E-2</v>
          </cell>
        </row>
        <row r="670">
          <cell r="B670" t="str">
            <v>G-INTC-EXP00-AT</v>
          </cell>
          <cell r="C670" t="str">
            <v>VAR_fout</v>
          </cell>
          <cell r="D670" t="str">
            <v>ELC_E-AT</v>
          </cell>
          <cell r="E670">
            <v>6.2295742207993143</v>
          </cell>
          <cell r="F670">
            <v>2.7639007654434952E-3</v>
          </cell>
          <cell r="G670">
            <v>3.5629379438612803E-3</v>
          </cell>
          <cell r="H670">
            <v>1.0049328323095581E-3</v>
          </cell>
          <cell r="I670">
            <v>1.1771135738456152E-3</v>
          </cell>
          <cell r="J670">
            <v>1.068648672653087E-3</v>
          </cell>
          <cell r="K670">
            <v>7.5693218650828048E-4</v>
          </cell>
          <cell r="L670">
            <v>6.1116836911527213E-4</v>
          </cell>
          <cell r="M670">
            <v>5.5247045436709928E-4</v>
          </cell>
          <cell r="N670">
            <v>5.8812220035955355E-4</v>
          </cell>
          <cell r="O670">
            <v>5.6108268456386389E-4</v>
          </cell>
          <cell r="P670">
            <v>9.6742414803601795E-4</v>
          </cell>
        </row>
        <row r="671">
          <cell r="B671" t="str">
            <v>G-INTC-EXP00-AT</v>
          </cell>
          <cell r="C671" t="str">
            <v>VAR_fin</v>
          </cell>
          <cell r="D671" t="str">
            <v>ELC</v>
          </cell>
          <cell r="E671">
            <v>6.2295742207993143</v>
          </cell>
          <cell r="F671">
            <v>2.7639007654434952E-3</v>
          </cell>
          <cell r="G671">
            <v>3.5629379438612803E-3</v>
          </cell>
          <cell r="H671">
            <v>1.0049328323095581E-3</v>
          </cell>
          <cell r="I671">
            <v>1.1771135738456152E-3</v>
          </cell>
          <cell r="J671">
            <v>1.068648672653087E-3</v>
          </cell>
          <cell r="K671">
            <v>7.5693218650828048E-4</v>
          </cell>
          <cell r="L671">
            <v>6.1116836911527213E-4</v>
          </cell>
          <cell r="M671">
            <v>5.5247045436709928E-4</v>
          </cell>
          <cell r="N671">
            <v>5.8812220035955355E-4</v>
          </cell>
          <cell r="O671">
            <v>5.6108268456386389E-4</v>
          </cell>
          <cell r="P671">
            <v>9.6742414803601795E-4</v>
          </cell>
        </row>
        <row r="672">
          <cell r="B672" t="str">
            <v>G-INTC-EXP00-AT</v>
          </cell>
          <cell r="C672" t="str">
            <v>VAR_ncap</v>
          </cell>
          <cell r="D672" t="str">
            <v>-</v>
          </cell>
          <cell r="E672">
            <v>1.1508260099362E-5</v>
          </cell>
          <cell r="F672">
            <v>1.00613552526988E-5</v>
          </cell>
          <cell r="G672">
            <v>1.24014086776069E-5</v>
          </cell>
          <cell r="H672">
            <v>1.1530109082841301E-5</v>
          </cell>
          <cell r="I672">
            <v>1.08792950838041E-5</v>
          </cell>
          <cell r="J672">
            <v>1.1868624649362001E-5</v>
          </cell>
          <cell r="K672">
            <v>1.0091226394332199E-5</v>
          </cell>
          <cell r="L672">
            <v>7.4795599508099398E-6</v>
          </cell>
          <cell r="M672">
            <v>1.02672982506517E-5</v>
          </cell>
          <cell r="N672">
            <v>1.1640926962528399E-3</v>
          </cell>
        </row>
        <row r="673">
          <cell r="B673" t="str">
            <v>G-INTC-EXP00-AT</v>
          </cell>
          <cell r="C673" t="str">
            <v>VAR_cap</v>
          </cell>
          <cell r="D673" t="str">
            <v>-</v>
          </cell>
          <cell r="E673">
            <v>0.23881132451828491</v>
          </cell>
          <cell r="F673">
            <v>1.8936002955298736E-3</v>
          </cell>
          <cell r="G673">
            <v>1.8827238727299189E-3</v>
          </cell>
          <cell r="H673">
            <v>1.8819484079624083E-3</v>
          </cell>
          <cell r="I673">
            <v>1.8968721215080198E-3</v>
          </cell>
          <cell r="J673">
            <v>1.8941081964223283E-3</v>
          </cell>
          <cell r="K673">
            <v>1.8948888582972501E-3</v>
          </cell>
          <cell r="L673">
            <v>1.893635437075547E-3</v>
          </cell>
          <cell r="M673">
            <v>1.8898397382434151E-3</v>
          </cell>
          <cell r="N673">
            <v>1.8887175749369156E-3</v>
          </cell>
          <cell r="O673">
            <v>1.8808471116213976E-3</v>
          </cell>
          <cell r="P673">
            <v>3.0303258832544699E-3</v>
          </cell>
        </row>
        <row r="674">
          <cell r="B674" t="str">
            <v>ENUC_LRG_GOE</v>
          </cell>
          <cell r="C674" t="str">
            <v>VAR_fout</v>
          </cell>
          <cell r="D674" t="str">
            <v>LTH</v>
          </cell>
          <cell r="K674">
            <v>1.1211319024502167</v>
          </cell>
          <cell r="L674">
            <v>2.1483360503993119</v>
          </cell>
          <cell r="M674">
            <v>2.1592791794490949</v>
          </cell>
          <cell r="N674">
            <v>2.3453973864269662</v>
          </cell>
          <cell r="O674">
            <v>2.4637189337417311</v>
          </cell>
          <cell r="P674">
            <v>2.3759509977925317</v>
          </cell>
        </row>
        <row r="675">
          <cell r="B675" t="str">
            <v>ENUC_LRG_GOE</v>
          </cell>
          <cell r="C675" t="str">
            <v>VAR_fout</v>
          </cell>
          <cell r="D675" t="str">
            <v>ELC</v>
          </cell>
          <cell r="K675">
            <v>0.81214252599195536</v>
          </cell>
          <cell r="L675">
            <v>5.6441473123437405</v>
          </cell>
          <cell r="M675">
            <v>5.6416028082727276</v>
          </cell>
          <cell r="N675">
            <v>5.6089026493984404</v>
          </cell>
          <cell r="O675">
            <v>5.5960062381512667</v>
          </cell>
          <cell r="P675">
            <v>5.6079711443539022</v>
          </cell>
        </row>
        <row r="676">
          <cell r="B676" t="str">
            <v>ENUC_LRG_GOE</v>
          </cell>
          <cell r="C676" t="str">
            <v>VAR_fin</v>
          </cell>
          <cell r="D676" t="str">
            <v>URN</v>
          </cell>
          <cell r="K676">
            <v>2.9477795404110418</v>
          </cell>
          <cell r="L676">
            <v>17.977186127657994</v>
          </cell>
          <cell r="M676">
            <v>17.974377718035623</v>
          </cell>
          <cell r="N676">
            <v>17.95850930872929</v>
          </cell>
          <cell r="O676">
            <v>17.972222985817986</v>
          </cell>
          <cell r="P676">
            <v>17.969284508874075</v>
          </cell>
        </row>
        <row r="677">
          <cell r="B677" t="str">
            <v>ENUC_LRG_GOE</v>
          </cell>
          <cell r="C677" t="str">
            <v>VAR_ncap</v>
          </cell>
          <cell r="D677" t="str">
            <v>-</v>
          </cell>
          <cell r="J677">
            <v>0.224250433792616</v>
          </cell>
          <cell r="K677">
            <v>3.3394428973500599E-7</v>
          </cell>
          <cell r="L677">
            <v>8.8680517419540005E-6</v>
          </cell>
          <cell r="M677">
            <v>3.3582511832126198E-6</v>
          </cell>
          <cell r="N677">
            <v>1.4229458279333101E-5</v>
          </cell>
        </row>
        <row r="678">
          <cell r="B678" t="str">
            <v>ENUC_LRG_GOE</v>
          </cell>
          <cell r="C678" t="str">
            <v>VAR_cap</v>
          </cell>
          <cell r="D678" t="str">
            <v>-</v>
          </cell>
          <cell r="K678">
            <v>3.5106398628383002E-2</v>
          </cell>
          <cell r="L678">
            <v>0.224250433792616</v>
          </cell>
          <cell r="M678">
            <v>0.22425071642500399</v>
          </cell>
          <cell r="N678">
            <v>0.22426044451556501</v>
          </cell>
          <cell r="O678">
            <v>0.22426299403983099</v>
          </cell>
          <cell r="P678">
            <v>0.22427722349811099</v>
          </cell>
        </row>
        <row r="679">
          <cell r="B679" t="str">
            <v>G-INTC-IMP00-DE</v>
          </cell>
          <cell r="C679" t="str">
            <v>VAR_fout</v>
          </cell>
          <cell r="D679" t="str">
            <v>ELC</v>
          </cell>
          <cell r="E679">
            <v>46.39849525450493</v>
          </cell>
          <cell r="F679">
            <v>27.774635277313365</v>
          </cell>
          <cell r="G679">
            <v>22.937283226712317</v>
          </cell>
          <cell r="H679">
            <v>24.737512092577028</v>
          </cell>
          <cell r="I679">
            <v>18.385805486817407</v>
          </cell>
          <cell r="J679">
            <v>16.536072660160031</v>
          </cell>
          <cell r="K679">
            <v>14.880760440491111</v>
          </cell>
          <cell r="L679">
            <v>5.1400349748769454</v>
          </cell>
          <cell r="M679">
            <v>3.0226595559898604</v>
          </cell>
          <cell r="N679">
            <v>1.1041262707795187</v>
          </cell>
          <cell r="O679">
            <v>0.84647036052758251</v>
          </cell>
          <cell r="P679">
            <v>1.4773822411471587</v>
          </cell>
        </row>
        <row r="680">
          <cell r="B680" t="str">
            <v>G-INTC-IMP00-DE</v>
          </cell>
          <cell r="C680" t="str">
            <v>VAR_fin</v>
          </cell>
          <cell r="D680" t="str">
            <v>ELC_I-DE</v>
          </cell>
          <cell r="E680">
            <v>46.39849525450493</v>
          </cell>
          <cell r="F680">
            <v>27.774635277313365</v>
          </cell>
          <cell r="G680">
            <v>22.937283226712317</v>
          </cell>
          <cell r="H680">
            <v>24.737512092577028</v>
          </cell>
          <cell r="I680">
            <v>18.385805486817407</v>
          </cell>
          <cell r="J680">
            <v>16.536072660160031</v>
          </cell>
          <cell r="K680">
            <v>14.880760440491111</v>
          </cell>
          <cell r="L680">
            <v>5.1400349748769454</v>
          </cell>
          <cell r="M680">
            <v>3.0226595559898604</v>
          </cell>
          <cell r="N680">
            <v>1.1041262707795187</v>
          </cell>
          <cell r="O680">
            <v>0.84647036052758251</v>
          </cell>
          <cell r="P680">
            <v>1.4773822411471587</v>
          </cell>
        </row>
        <row r="681">
          <cell r="B681" t="str">
            <v>G-INTC-IMP00-DE</v>
          </cell>
          <cell r="C681" t="str">
            <v>VAR_ncap</v>
          </cell>
          <cell r="D681" t="str">
            <v>-</v>
          </cell>
          <cell r="E681">
            <v>1.3333483352509601E-5</v>
          </cell>
          <cell r="F681">
            <v>1.2314439685261799E-5</v>
          </cell>
          <cell r="G681">
            <v>1.6057594423405801E-5</v>
          </cell>
          <cell r="H681">
            <v>1.8214842227224701E-5</v>
          </cell>
          <cell r="I681">
            <v>7.1173498746158201E-4</v>
          </cell>
          <cell r="J681">
            <v>1.9377675125502599E-5</v>
          </cell>
          <cell r="K681">
            <v>9.9632199124798801E-5</v>
          </cell>
          <cell r="L681">
            <v>4.8324098217143803E-5</v>
          </cell>
          <cell r="M681">
            <v>0.120775887191026</v>
          </cell>
          <cell r="N681">
            <v>9.1718587752366201E-2</v>
          </cell>
        </row>
        <row r="682">
          <cell r="B682" t="str">
            <v>G-INTC-IMP00-DE</v>
          </cell>
          <cell r="C682" t="str">
            <v>VAR_cap</v>
          </cell>
          <cell r="D682" t="str">
            <v>-</v>
          </cell>
          <cell r="E682">
            <v>1.8897880747533002</v>
          </cell>
          <cell r="F682">
            <v>1.8164329214276602</v>
          </cell>
          <cell r="G682">
            <v>1.8164067990222101</v>
          </cell>
          <cell r="H682">
            <v>1.8164066802324514</v>
          </cell>
          <cell r="I682">
            <v>1.8164216856739566</v>
          </cell>
          <cell r="J682">
            <v>1.8164217795369884</v>
          </cell>
          <cell r="K682">
            <v>1.8169991750963836</v>
          </cell>
          <cell r="L682">
            <v>0.92019610913735583</v>
          </cell>
          <cell r="M682">
            <v>0.49322109733202435</v>
          </cell>
          <cell r="N682">
            <v>0.15765603561195196</v>
          </cell>
          <cell r="O682">
            <v>0.12164257168673728</v>
          </cell>
          <cell r="P682">
            <v>0.21334026198907544</v>
          </cell>
        </row>
        <row r="683">
          <cell r="B683" t="str">
            <v>RHEM-SHSTG-CHPWOD</v>
          </cell>
          <cell r="C683" t="str">
            <v>VAR_fout</v>
          </cell>
          <cell r="D683" t="str">
            <v>AUX_REM-CHPWOD_OUT</v>
          </cell>
          <cell r="E683">
            <v>7.2590115400353588E-5</v>
          </cell>
          <cell r="F683">
            <v>9.1640371888600843E-5</v>
          </cell>
          <cell r="G683">
            <v>9.9654322101592541E-5</v>
          </cell>
          <cell r="H683">
            <v>3.6314684875771359E-3</v>
          </cell>
          <cell r="I683">
            <v>4.6528888784254999E-3</v>
          </cell>
          <cell r="J683">
            <v>1.4075455926217773E-2</v>
          </cell>
          <cell r="K683">
            <v>2.0698865445223178E-2</v>
          </cell>
          <cell r="L683">
            <v>3.956200677832112E-2</v>
          </cell>
          <cell r="M683">
            <v>2.5315572916318727E-2</v>
          </cell>
          <cell r="N683">
            <v>1.8461215420690135E-2</v>
          </cell>
          <cell r="O683">
            <v>1.6881715412842089E-2</v>
          </cell>
          <cell r="P683">
            <v>2.6267560158742514E-2</v>
          </cell>
        </row>
        <row r="684">
          <cell r="B684" t="str">
            <v>RHEM-SHSTG-CHPWOD</v>
          </cell>
          <cell r="C684" t="str">
            <v>VAR_fout</v>
          </cell>
          <cell r="D684" t="str">
            <v>RHEM_LTH_CHPWOD</v>
          </cell>
          <cell r="E684">
            <v>7.2590115400353412E-5</v>
          </cell>
          <cell r="F684">
            <v>9.1701465469859686E-5</v>
          </cell>
          <cell r="G684">
            <v>9.9758128687114922E-5</v>
          </cell>
          <cell r="H684">
            <v>3.6314684875771359E-3</v>
          </cell>
          <cell r="I684">
            <v>4.6571654307034542E-3</v>
          </cell>
          <cell r="J684">
            <v>1.4075455926217728E-2</v>
          </cell>
          <cell r="K684">
            <v>2.0715776283005197E-2</v>
          </cell>
          <cell r="L684">
            <v>3.9562006778321064E-2</v>
          </cell>
          <cell r="M684">
            <v>2.5315572916318703E-2</v>
          </cell>
          <cell r="N684">
            <v>1.8461215420690121E-2</v>
          </cell>
          <cell r="O684">
            <v>1.6881715412842068E-2</v>
          </cell>
          <cell r="P684">
            <v>2.626756015874249E-2</v>
          </cell>
        </row>
        <row r="685">
          <cell r="B685" t="str">
            <v>RHEM-SHSTG-CHPWOD</v>
          </cell>
          <cell r="C685" t="str">
            <v>VAR_fin</v>
          </cell>
          <cell r="D685" t="str">
            <v>AUX_REM-CHPWOD_IN</v>
          </cell>
          <cell r="E685">
            <v>5.725809282907195E-5</v>
          </cell>
          <cell r="F685">
            <v>6.2927075824943481E-5</v>
          </cell>
          <cell r="G685">
            <v>7.3252435103439575E-5</v>
          </cell>
          <cell r="H685">
            <v>4.5442767002035001E-3</v>
          </cell>
          <cell r="I685">
            <v>5.6499900980151695E-3</v>
          </cell>
          <cell r="J685">
            <v>1.6564301004209327E-2</v>
          </cell>
          <cell r="K685">
            <v>2.3680113985529883E-2</v>
          </cell>
          <cell r="L685">
            <v>4.3962726400163951E-2</v>
          </cell>
          <cell r="M685">
            <v>2.8133355442285107E-2</v>
          </cell>
          <cell r="N685">
            <v>2.0517402669420613E-2</v>
          </cell>
          <cell r="O685">
            <v>1.8762402660564646E-2</v>
          </cell>
          <cell r="P685">
            <v>2.9191119045271784E-2</v>
          </cell>
        </row>
        <row r="686">
          <cell r="B686" t="str">
            <v>RHEM-SHSTG-CHPWOD</v>
          </cell>
          <cell r="C686" t="str">
            <v>VAR_fin</v>
          </cell>
          <cell r="D686" t="str">
            <v>RHEM_LTH_CHPWOD</v>
          </cell>
          <cell r="E686">
            <v>5.725809282907195E-5</v>
          </cell>
          <cell r="F686">
            <v>6.2927075824943481E-5</v>
          </cell>
          <cell r="G686">
            <v>7.3252435103439575E-5</v>
          </cell>
          <cell r="H686">
            <v>4.5442767002035001E-3</v>
          </cell>
          <cell r="I686">
            <v>5.6499900980151695E-3</v>
          </cell>
          <cell r="J686">
            <v>1.6564301004209327E-2</v>
          </cell>
          <cell r="K686">
            <v>2.3680113985529883E-2</v>
          </cell>
          <cell r="L686">
            <v>4.3962726400163951E-2</v>
          </cell>
          <cell r="M686">
            <v>2.8133355442285107E-2</v>
          </cell>
          <cell r="N686">
            <v>2.0517402669420613E-2</v>
          </cell>
          <cell r="O686">
            <v>1.8762402660564646E-2</v>
          </cell>
          <cell r="P686">
            <v>2.9191119045271784E-2</v>
          </cell>
        </row>
        <row r="687">
          <cell r="B687" t="str">
            <v>RHEM-SHSTG-CHPWOD</v>
          </cell>
          <cell r="C687" t="str">
            <v>VAR_ncap</v>
          </cell>
          <cell r="D687" t="str">
            <v>-</v>
          </cell>
          <cell r="E687">
            <v>8.1988200600896996E-3</v>
          </cell>
          <cell r="F687">
            <v>1.9803837427573699E-4</v>
          </cell>
          <cell r="G687">
            <v>3.4117813833211099E-4</v>
          </cell>
          <cell r="H687">
            <v>2.7595369655624899E-4</v>
          </cell>
          <cell r="I687">
            <v>9.5550137944882801E-3</v>
          </cell>
          <cell r="J687">
            <v>4.5568235110383902E-3</v>
          </cell>
          <cell r="K687">
            <v>1.2043503610796201E-3</v>
          </cell>
          <cell r="L687">
            <v>1.47135508540625E-2</v>
          </cell>
          <cell r="M687">
            <v>4.0658130965423898E-4</v>
          </cell>
          <cell r="N687">
            <v>1.1167416534529E-2</v>
          </cell>
          <cell r="O687">
            <v>6.2193563239935704E-3</v>
          </cell>
          <cell r="P687">
            <v>2.5698825453768899E-2</v>
          </cell>
        </row>
        <row r="688">
          <cell r="B688" t="str">
            <v>RHEM-SHSTG-CHPWOD</v>
          </cell>
          <cell r="C688" t="str">
            <v>VAR_cap</v>
          </cell>
          <cell r="D688" t="str">
            <v>-</v>
          </cell>
          <cell r="E688">
            <v>8.1988200600896996E-3</v>
          </cell>
          <cell r="F688">
            <v>8.3724984429647507E-3</v>
          </cell>
          <cell r="G688">
            <v>8.6521293547888421E-3</v>
          </cell>
          <cell r="H688">
            <v>8.8300233760010942E-3</v>
          </cell>
          <cell r="I688">
            <v>1.2160120556563254E-2</v>
          </cell>
          <cell r="J688">
            <v>1.4252221561993303E-2</v>
          </cell>
          <cell r="K688">
            <v>1.517739811034294E-2</v>
          </cell>
          <cell r="L688">
            <v>2.0316946377776764E-2</v>
          </cell>
          <cell r="M688">
            <v>1.6585479638199532E-2</v>
          </cell>
          <cell r="N688">
            <v>2.6064007911425446E-2</v>
          </cell>
          <cell r="O688">
            <v>1.9971482506771554E-2</v>
          </cell>
          <cell r="P688">
            <v>4.2887421563490923E-2</v>
          </cell>
        </row>
        <row r="689">
          <cell r="B689" t="str">
            <v>RHNM-CHPGFC</v>
          </cell>
          <cell r="C689" t="str">
            <v>VAR_fout</v>
          </cell>
          <cell r="D689" t="str">
            <v>CO2_R</v>
          </cell>
          <cell r="M689">
            <v>0.56562940619266699</v>
          </cell>
          <cell r="N689">
            <v>1.07017716479998</v>
          </cell>
          <cell r="O689">
            <v>0.773766714389445</v>
          </cell>
          <cell r="P689">
            <v>1.6669897576877999</v>
          </cell>
        </row>
        <row r="690">
          <cell r="B690" t="str">
            <v>RHNM-CHPGFC</v>
          </cell>
          <cell r="C690" t="str">
            <v>VAR_fout</v>
          </cell>
          <cell r="D690" t="str">
            <v>RHNM_NKEV_GAS_ELC_CHP</v>
          </cell>
          <cell r="M690">
            <v>4.5130005813244752E-3</v>
          </cell>
          <cell r="N690">
            <v>8.5386475914891666E-3</v>
          </cell>
          <cell r="O690">
            <v>6.1736705935328028E-3</v>
          </cell>
          <cell r="P690">
            <v>1.330045019431758E-2</v>
          </cell>
        </row>
        <row r="691">
          <cell r="B691" t="str">
            <v>RHNM-CHPGFC</v>
          </cell>
          <cell r="C691" t="str">
            <v>VAR_fout</v>
          </cell>
          <cell r="D691" t="str">
            <v>RHNM_LTH_CHPNGA</v>
          </cell>
          <cell r="M691">
            <v>4.5130005813244752E-3</v>
          </cell>
          <cell r="N691">
            <v>8.5386475914891666E-3</v>
          </cell>
          <cell r="O691">
            <v>6.1736705935328028E-3</v>
          </cell>
          <cell r="P691">
            <v>1.330045019431758E-2</v>
          </cell>
        </row>
        <row r="692">
          <cell r="B692" t="str">
            <v>RHNM-CHPGFC</v>
          </cell>
          <cell r="C692" t="str">
            <v>VAR_fin</v>
          </cell>
          <cell r="D692" t="str">
            <v>RNGA</v>
          </cell>
          <cell r="M692">
            <v>1.0028890180721048E-2</v>
          </cell>
          <cell r="N692">
            <v>1.8974772425531479E-2</v>
          </cell>
          <cell r="O692">
            <v>1.371926798562844E-2</v>
          </cell>
          <cell r="P692">
            <v>2.9556555987372366E-2</v>
          </cell>
        </row>
        <row r="693">
          <cell r="B693" t="str">
            <v>RHNM-CHPGFC</v>
          </cell>
          <cell r="C693" t="str">
            <v>VAR_ncap</v>
          </cell>
          <cell r="D693" t="str">
            <v>-</v>
          </cell>
          <cell r="M693">
            <v>5.0919299610638E-4</v>
          </cell>
          <cell r="N693">
            <v>3.4098698278584098E-4</v>
          </cell>
          <cell r="O693">
            <v>4.6977047075280998E-6</v>
          </cell>
          <cell r="P693">
            <v>7.01390714395759E-4</v>
          </cell>
        </row>
        <row r="694">
          <cell r="B694" t="str">
            <v>RHNM-CHPGFC</v>
          </cell>
          <cell r="C694" t="str">
            <v>VAR_cap</v>
          </cell>
          <cell r="D694" t="str">
            <v>-</v>
          </cell>
          <cell r="M694">
            <v>5.0919299610638E-4</v>
          </cell>
          <cell r="N694">
            <v>8.4953021681350403E-4</v>
          </cell>
          <cell r="O694">
            <v>8.5224887437088223E-4</v>
          </cell>
          <cell r="P694">
            <v>1.5497714720404513E-3</v>
          </cell>
        </row>
        <row r="695">
          <cell r="B695" t="str">
            <v>G-INTC-EXP00-FR</v>
          </cell>
          <cell r="C695" t="str">
            <v>VAR_fout</v>
          </cell>
          <cell r="D695" t="str">
            <v>ELC_E-FR</v>
          </cell>
          <cell r="E695">
            <v>12.753378287601667</v>
          </cell>
          <cell r="F695">
            <v>2.1940591797629922E-3</v>
          </cell>
          <cell r="G695">
            <v>2.1790069570819929E-3</v>
          </cell>
          <cell r="H695">
            <v>1.1663835322079372E-3</v>
          </cell>
          <cell r="I695">
            <v>1.804678830592159E-3</v>
          </cell>
          <cell r="J695">
            <v>2.6334158883254922E-3</v>
          </cell>
          <cell r="K695">
            <v>3.0786060352537433E-3</v>
          </cell>
          <cell r="L695">
            <v>2.8317054556862673E-3</v>
          </cell>
          <cell r="M695">
            <v>2.6201216274912374E-3</v>
          </cell>
          <cell r="N695">
            <v>2.8201400679173324E-3</v>
          </cell>
          <cell r="O695">
            <v>2.6828436058246412E-3</v>
          </cell>
          <cell r="P695">
            <v>4.2942000062108389E-3</v>
          </cell>
        </row>
        <row r="696">
          <cell r="B696" t="str">
            <v>G-INTC-EXP00-FR</v>
          </cell>
          <cell r="C696" t="str">
            <v>VAR_fin</v>
          </cell>
          <cell r="D696" t="str">
            <v>ELC</v>
          </cell>
          <cell r="E696">
            <v>12.753378287601667</v>
          </cell>
          <cell r="F696">
            <v>2.1940591797629922E-3</v>
          </cell>
          <cell r="G696">
            <v>2.1790069570819929E-3</v>
          </cell>
          <cell r="H696">
            <v>1.1663835322079372E-3</v>
          </cell>
          <cell r="I696">
            <v>1.804678830592159E-3</v>
          </cell>
          <cell r="J696">
            <v>2.6334158883254922E-3</v>
          </cell>
          <cell r="K696">
            <v>3.0786060352537433E-3</v>
          </cell>
          <cell r="L696">
            <v>2.8317054556862673E-3</v>
          </cell>
          <cell r="M696">
            <v>2.6201216274912374E-3</v>
          </cell>
          <cell r="N696">
            <v>2.8201400679173324E-3</v>
          </cell>
          <cell r="O696">
            <v>2.6828436058246412E-3</v>
          </cell>
          <cell r="P696">
            <v>4.2942000062108389E-3</v>
          </cell>
        </row>
        <row r="697">
          <cell r="B697" t="str">
            <v>G-INTC-EXP00-FR</v>
          </cell>
          <cell r="C697" t="str">
            <v>VAR_ncap</v>
          </cell>
          <cell r="D697" t="str">
            <v>-</v>
          </cell>
          <cell r="E697">
            <v>1.30294374085933E-5</v>
          </cell>
          <cell r="F697">
            <v>1.1470974932793999E-5</v>
          </cell>
          <cell r="G697">
            <v>1.45944854679712E-5</v>
          </cell>
          <cell r="H697">
            <v>1.6117756655928799E-5</v>
          </cell>
          <cell r="I697">
            <v>2.37196166248357E-5</v>
          </cell>
          <cell r="J697">
            <v>1.5445803127609801E-5</v>
          </cell>
          <cell r="K697">
            <v>1.2357233220002899E-5</v>
          </cell>
          <cell r="L697">
            <v>8.7679362698301801E-6</v>
          </cell>
          <cell r="M697">
            <v>1.09099180088229E-5</v>
          </cell>
          <cell r="N697">
            <v>1.2152227686826899E-3</v>
          </cell>
        </row>
        <row r="698">
          <cell r="B698" t="str">
            <v>G-INTC-EXP00-FR</v>
          </cell>
          <cell r="C698" t="str">
            <v>VAR_cap</v>
          </cell>
          <cell r="D698" t="str">
            <v>-</v>
          </cell>
          <cell r="E698">
            <v>1.2999857786242743</v>
          </cell>
          <cell r="F698">
            <v>2.1768856082899912E-3</v>
          </cell>
          <cell r="G698">
            <v>2.1610796425399759E-3</v>
          </cell>
          <cell r="H698">
            <v>2.161445747910884E-3</v>
          </cell>
          <cell r="I698">
            <v>2.1783697403618962E-3</v>
          </cell>
          <cell r="J698">
            <v>2.1810840578853075E-3</v>
          </cell>
          <cell r="K698">
            <v>2.1962128813270976E-3</v>
          </cell>
          <cell r="L698">
            <v>2.199332719567737E-3</v>
          </cell>
          <cell r="M698">
            <v>2.1966413922520633E-3</v>
          </cell>
          <cell r="N698">
            <v>2.1965687712588444E-3</v>
          </cell>
          <cell r="O698">
            <v>2.1881185396064318E-3</v>
          </cell>
          <cell r="P698">
            <v>3.3871636119890969E-3</v>
          </cell>
        </row>
        <row r="699">
          <cell r="B699" t="str">
            <v>RHNM-EBAT</v>
          </cell>
          <cell r="C699" t="str">
            <v>VAR_fout</v>
          </cell>
          <cell r="D699" t="str">
            <v>RHNM_ELC</v>
          </cell>
          <cell r="E699">
            <v>5.1149547472084033E-3</v>
          </cell>
          <cell r="F699">
            <v>5.1254790297473223E-3</v>
          </cell>
          <cell r="G699">
            <v>5.162810195189188E-3</v>
          </cell>
          <cell r="H699">
            <v>5.0711574712600752E-2</v>
          </cell>
          <cell r="I699">
            <v>9.541358926888252E-2</v>
          </cell>
          <cell r="J699">
            <v>0.14034358374181677</v>
          </cell>
          <cell r="K699">
            <v>0.14268299680945798</v>
          </cell>
          <cell r="L699">
            <v>0.14350053971486973</v>
          </cell>
          <cell r="M699">
            <v>0.15373013275014163</v>
          </cell>
          <cell r="N699">
            <v>0.15214571528097171</v>
          </cell>
          <cell r="O699">
            <v>0.15544895010389312</v>
          </cell>
          <cell r="P699">
            <v>0.17079543420238269</v>
          </cell>
        </row>
        <row r="700">
          <cell r="B700" t="str">
            <v>RHNM-EBAT</v>
          </cell>
          <cell r="C700" t="str">
            <v>VAR_fout</v>
          </cell>
          <cell r="D700" t="str">
            <v>AUX_RHNM-EBAT_OUT</v>
          </cell>
          <cell r="E700">
            <v>5.1149547472084103E-3</v>
          </cell>
          <cell r="F700">
            <v>5.1254790297473266E-3</v>
          </cell>
          <cell r="G700">
            <v>5.1628101951891924E-3</v>
          </cell>
          <cell r="H700">
            <v>5.07115747126008E-2</v>
          </cell>
          <cell r="I700">
            <v>9.5413589268882618E-2</v>
          </cell>
          <cell r="J700">
            <v>0.14034358374181696</v>
          </cell>
          <cell r="K700">
            <v>0.14268299680945806</v>
          </cell>
          <cell r="L700">
            <v>0.14350053971486987</v>
          </cell>
          <cell r="M700">
            <v>0.1537301327501418</v>
          </cell>
          <cell r="N700">
            <v>0.15214571528097182</v>
          </cell>
          <cell r="O700">
            <v>0.1554489501038932</v>
          </cell>
          <cell r="P700">
            <v>0.17079543420238283</v>
          </cell>
        </row>
        <row r="701">
          <cell r="B701" t="str">
            <v>RHNM-EBAT</v>
          </cell>
          <cell r="C701" t="str">
            <v>VAR_fin</v>
          </cell>
          <cell r="D701" t="str">
            <v>RHNM_ELC</v>
          </cell>
          <cell r="E701">
            <v>5.6630365112202187E-3</v>
          </cell>
          <cell r="F701">
            <v>5.6746749447852693E-3</v>
          </cell>
          <cell r="G701">
            <v>5.714563266208829E-3</v>
          </cell>
          <cell r="H701">
            <v>5.6085338463792003E-2</v>
          </cell>
          <cell r="I701">
            <v>0.10551972268803597</v>
          </cell>
          <cell r="J701">
            <v>0.15520622187638239</v>
          </cell>
          <cell r="K701">
            <v>0.15779329643203516</v>
          </cell>
          <cell r="L701">
            <v>0.1586974419719184</v>
          </cell>
          <cell r="M701">
            <v>0.17000993516946108</v>
          </cell>
          <cell r="N701">
            <v>0.16825778366756552</v>
          </cell>
          <cell r="O701">
            <v>0.17191071477234998</v>
          </cell>
          <cell r="P701">
            <v>0.1888826323298671</v>
          </cell>
        </row>
        <row r="702">
          <cell r="B702" t="str">
            <v>RHNM-EBAT</v>
          </cell>
          <cell r="C702" t="str">
            <v>VAR_fin</v>
          </cell>
          <cell r="D702" t="str">
            <v>AUX_RHNM-EBAT_IN</v>
          </cell>
          <cell r="E702">
            <v>5.6630365112202187E-3</v>
          </cell>
          <cell r="F702">
            <v>5.6746749447852693E-3</v>
          </cell>
          <cell r="G702">
            <v>5.714563266208829E-3</v>
          </cell>
          <cell r="H702">
            <v>5.6085338463792003E-2</v>
          </cell>
          <cell r="I702">
            <v>0.10551972268803597</v>
          </cell>
          <cell r="J702">
            <v>0.15520622187638239</v>
          </cell>
          <cell r="K702">
            <v>0.15779329643203516</v>
          </cell>
          <cell r="L702">
            <v>0.1586974419719184</v>
          </cell>
          <cell r="M702">
            <v>0.17000993516946108</v>
          </cell>
          <cell r="N702">
            <v>0.16825778366756552</v>
          </cell>
          <cell r="O702">
            <v>0.17191071477234998</v>
          </cell>
          <cell r="P702">
            <v>0.1888826323298671</v>
          </cell>
        </row>
        <row r="703">
          <cell r="B703" t="str">
            <v>RHNM-EBAT</v>
          </cell>
          <cell r="C703" t="str">
            <v>VAR_ncap</v>
          </cell>
          <cell r="D703" t="str">
            <v>-</v>
          </cell>
          <cell r="E703">
            <v>2.0975818431398399E-3</v>
          </cell>
          <cell r="F703">
            <v>4.8954880231913297E-6</v>
          </cell>
          <cell r="G703">
            <v>1.9832251922981502E-5</v>
          </cell>
          <cell r="H703">
            <v>1.9303477988716299E-2</v>
          </cell>
          <cell r="I703">
            <v>1.9849384154892201E-2</v>
          </cell>
          <cell r="J703">
            <v>3.3845421997654501E-2</v>
          </cell>
          <cell r="K703">
            <v>1.9431757145269301E-2</v>
          </cell>
          <cell r="L703">
            <v>2.7832316998240101E-2</v>
          </cell>
          <cell r="M703">
            <v>2.6411725452528002E-2</v>
          </cell>
          <cell r="N703">
            <v>2.1673651548884499E-2</v>
          </cell>
          <cell r="O703">
            <v>3.7352066308149398E-2</v>
          </cell>
          <cell r="P703">
            <v>1.80295435107302E-2</v>
          </cell>
        </row>
        <row r="704">
          <cell r="B704" t="str">
            <v>RHNM-EBAT</v>
          </cell>
          <cell r="C704" t="str">
            <v>VAR_cap</v>
          </cell>
          <cell r="D704" t="str">
            <v>-</v>
          </cell>
          <cell r="E704">
            <v>2.1001677070926188E-3</v>
          </cell>
          <cell r="F704">
            <v>2.10424487057842E-3</v>
          </cell>
          <cell r="G704">
            <v>2.1226819291773722E-3</v>
          </cell>
          <cell r="H704">
            <v>2.0860081155905357E-2</v>
          </cell>
          <cell r="I704">
            <v>3.91605467443846E-2</v>
          </cell>
          <cell r="J704">
            <v>5.7744834606132764E-2</v>
          </cell>
          <cell r="K704">
            <v>6.3567119449899234E-2</v>
          </cell>
          <cell r="L704">
            <v>5.8821008383572508E-2</v>
          </cell>
          <cell r="M704">
            <v>6.2981890699693968E-2</v>
          </cell>
          <cell r="N704">
            <v>6.2339925585011148E-2</v>
          </cell>
          <cell r="O704">
            <v>6.3699097246588635E-2</v>
          </cell>
          <cell r="P704">
            <v>7.0000813824755218E-2</v>
          </cell>
        </row>
        <row r="705">
          <cell r="B705" t="str">
            <v>ITOT-CHPWST</v>
          </cell>
          <cell r="C705" t="str">
            <v>VAR_fout</v>
          </cell>
          <cell r="D705" t="str">
            <v>ITOT_LTH_CHP</v>
          </cell>
          <cell r="E705">
            <v>1.9351119915808772</v>
          </cell>
          <cell r="F705">
            <v>1.9671948647316226</v>
          </cell>
          <cell r="G705">
            <v>2.5504386907493637</v>
          </cell>
          <cell r="H705">
            <v>2.2434760400920948</v>
          </cell>
          <cell r="I705">
            <v>1.9427945970147036</v>
          </cell>
          <cell r="J705">
            <v>1.5577961948280599</v>
          </cell>
          <cell r="K705">
            <v>5.2506784902622622E-3</v>
          </cell>
          <cell r="L705">
            <v>2.8534282745964401E-3</v>
          </cell>
          <cell r="M705">
            <v>2.5788582217438519E-3</v>
          </cell>
          <cell r="N705">
            <v>1.9012355977585823E-3</v>
          </cell>
          <cell r="O705">
            <v>1.3149753623108017E-3</v>
          </cell>
          <cell r="P705">
            <v>6.7542774123684494E-4</v>
          </cell>
        </row>
        <row r="706">
          <cell r="B706" t="str">
            <v>ITOT-CHPWST</v>
          </cell>
          <cell r="C706" t="str">
            <v>VAR_fout</v>
          </cell>
          <cell r="D706" t="str">
            <v>ITOT_KEV_WST_ELC_CHP</v>
          </cell>
          <cell r="E706">
            <v>0.2300795283893417</v>
          </cell>
          <cell r="F706">
            <v>0.24358337097932775</v>
          </cell>
          <cell r="G706">
            <v>0.33672596502163543</v>
          </cell>
          <cell r="H706">
            <v>0.33296711994827466</v>
          </cell>
          <cell r="I706">
            <v>0.32920716378409698</v>
          </cell>
          <cell r="J706">
            <v>0.30755858256799418</v>
          </cell>
          <cell r="K706">
            <v>1.2416934580115038E-3</v>
          </cell>
          <cell r="L706">
            <v>8.4116163333259047E-4</v>
          </cell>
          <cell r="M706">
            <v>7.6022117438435781E-4</v>
          </cell>
          <cell r="N706">
            <v>5.6046491688558459E-4</v>
          </cell>
          <cell r="O706">
            <v>3.8764136228723112E-4</v>
          </cell>
          <cell r="P706">
            <v>1.9910922838853526E-4</v>
          </cell>
        </row>
        <row r="707">
          <cell r="B707" t="str">
            <v>ITOT-CHPWST</v>
          </cell>
          <cell r="C707" t="str">
            <v>VAR_fout</v>
          </cell>
          <cell r="D707" t="str">
            <v>CO2_I</v>
          </cell>
          <cell r="E707">
            <v>344.49948333835101</v>
          </cell>
          <cell r="F707">
            <v>364.72060638032099</v>
          </cell>
          <cell r="G707">
            <v>504.22515848415298</v>
          </cell>
          <cell r="H707">
            <v>498.59653328231798</v>
          </cell>
          <cell r="I707">
            <v>492.966244294494</v>
          </cell>
          <cell r="J707">
            <v>460.54890667116899</v>
          </cell>
          <cell r="K707">
            <v>1.85935492267239</v>
          </cell>
          <cell r="L707">
            <v>1.2595846532080299</v>
          </cell>
          <cell r="M707">
            <v>1.1383815979630001</v>
          </cell>
          <cell r="N707">
            <v>0.83925963809557802</v>
          </cell>
          <cell r="O707">
            <v>0.580467643241392</v>
          </cell>
          <cell r="P707">
            <v>0.29815307599880497</v>
          </cell>
        </row>
        <row r="708">
          <cell r="B708" t="str">
            <v>ITOT-CHPWST</v>
          </cell>
          <cell r="C708" t="str">
            <v>VAR_fin</v>
          </cell>
          <cell r="D708" t="str">
            <v>IWST</v>
          </cell>
          <cell r="E708">
            <v>3.7122789152839588</v>
          </cell>
          <cell r="F708">
            <v>3.9301789480638054</v>
          </cell>
          <cell r="G708">
            <v>5.4334607595275131</v>
          </cell>
          <cell r="H708">
            <v>5.3728074707146423</v>
          </cell>
          <cell r="I708">
            <v>5.3121362531734295</v>
          </cell>
          <cell r="J708">
            <v>4.9628114943013859</v>
          </cell>
          <cell r="K708">
            <v>2.003615218396966E-2</v>
          </cell>
          <cell r="L708">
            <v>1.3573110487155442E-2</v>
          </cell>
          <cell r="M708">
            <v>1.2267043081497817E-2</v>
          </cell>
          <cell r="N708">
            <v>9.0437461001678602E-3</v>
          </cell>
          <cell r="O708">
            <v>6.2550392590667329E-3</v>
          </cell>
          <cell r="P708">
            <v>3.2128564224009151E-3</v>
          </cell>
        </row>
        <row r="709">
          <cell r="B709" t="str">
            <v>ITOT-CHPWST</v>
          </cell>
          <cell r="C709" t="str">
            <v>VAR_ncap</v>
          </cell>
          <cell r="D709" t="str">
            <v>-</v>
          </cell>
          <cell r="F709">
            <v>1.13859508970942E-6</v>
          </cell>
          <cell r="G709">
            <v>3.9411402910368197E-6</v>
          </cell>
          <cell r="H709">
            <v>1.5128395380230701E-3</v>
          </cell>
          <cell r="I709">
            <v>5.03695143279105E-3</v>
          </cell>
          <cell r="J709">
            <v>1.7507584305181599E-6</v>
          </cell>
          <cell r="K709">
            <v>8.6100510058610399E-7</v>
          </cell>
          <cell r="L709">
            <v>1.3669620166327199E-6</v>
          </cell>
          <cell r="M709">
            <v>8.0178689269156395E-7</v>
          </cell>
          <cell r="N709">
            <v>3.7291253576552998E-6</v>
          </cell>
          <cell r="O709">
            <v>1.05572620765994E-4</v>
          </cell>
          <cell r="P709">
            <v>9.7440038722393106E-5</v>
          </cell>
        </row>
        <row r="710">
          <cell r="B710" t="str">
            <v>ITOT-CHPWST</v>
          </cell>
          <cell r="C710" t="str">
            <v>VAR_cap</v>
          </cell>
          <cell r="D710" t="str">
            <v>-</v>
          </cell>
          <cell r="E710">
            <v>4.7832284494947058E-2</v>
          </cell>
          <cell r="F710">
            <v>1.379260183732961E-2</v>
          </cell>
          <cell r="G710">
            <v>1.3792599477790851E-2</v>
          </cell>
          <cell r="H710">
            <v>1.3548193711872318E-2</v>
          </cell>
          <cell r="I710">
            <v>1.3394704609725304E-2</v>
          </cell>
          <cell r="J710">
            <v>1.2593046150656201E-2</v>
          </cell>
          <cell r="K710">
            <v>3.9095578031620934E-4</v>
          </cell>
          <cell r="L710">
            <v>3.7826468811709077E-4</v>
          </cell>
          <cell r="M710">
            <v>3.2850933712095989E-4</v>
          </cell>
          <cell r="N710">
            <v>3.2658895487927986E-4</v>
          </cell>
          <cell r="O710">
            <v>1.6703191949527408E-4</v>
          </cell>
          <cell r="P710">
            <v>2.0663633301075645E-4</v>
          </cell>
        </row>
        <row r="711">
          <cell r="B711" t="str">
            <v>CAES-EBAT</v>
          </cell>
          <cell r="C711" t="str">
            <v>VAR_fout</v>
          </cell>
          <cell r="D711" t="str">
            <v>ELC13</v>
          </cell>
          <cell r="E711">
            <v>9.4752269000271463E-2</v>
          </cell>
          <cell r="F711">
            <v>1.61412600140412E-2</v>
          </cell>
          <cell r="G711">
            <v>3.2340197284737388E-2</v>
          </cell>
          <cell r="H711">
            <v>9.4483545766356869E-2</v>
          </cell>
          <cell r="I711">
            <v>7.3901288262000459E-2</v>
          </cell>
          <cell r="J711">
            <v>8.2270969280915734E-2</v>
          </cell>
          <cell r="K711">
            <v>8.8662877087521949E-2</v>
          </cell>
          <cell r="L711">
            <v>9.4509208210149118E-2</v>
          </cell>
          <cell r="M711">
            <v>9.4511768199175256E-2</v>
          </cell>
          <cell r="N711">
            <v>9.4534657244954218E-2</v>
          </cell>
          <cell r="O711">
            <v>9.4518085034923482E-2</v>
          </cell>
          <cell r="P711">
            <v>9.458117286117726E-2</v>
          </cell>
        </row>
        <row r="712">
          <cell r="B712" t="str">
            <v>CAES-EBAT</v>
          </cell>
          <cell r="C712" t="str">
            <v>VAR_fout</v>
          </cell>
          <cell r="D712" t="str">
            <v>AUX_CAES_OUT</v>
          </cell>
          <cell r="E712">
            <v>9.4752269000271394E-2</v>
          </cell>
          <cell r="F712">
            <v>1.6141260014041189E-2</v>
          </cell>
          <cell r="G712">
            <v>3.2340197284737353E-2</v>
          </cell>
          <cell r="H712">
            <v>9.4483545766356813E-2</v>
          </cell>
          <cell r="I712">
            <v>7.3901288262000389E-2</v>
          </cell>
          <cell r="J712">
            <v>8.2270969280915651E-2</v>
          </cell>
          <cell r="K712">
            <v>8.8662877087521838E-2</v>
          </cell>
          <cell r="L712">
            <v>9.4509208210149062E-2</v>
          </cell>
          <cell r="M712">
            <v>9.4511768199175172E-2</v>
          </cell>
          <cell r="N712">
            <v>9.4534657244954121E-2</v>
          </cell>
          <cell r="O712">
            <v>9.4518085034923399E-2</v>
          </cell>
          <cell r="P712">
            <v>9.4581172861177176E-2</v>
          </cell>
        </row>
        <row r="713">
          <cell r="B713" t="str">
            <v>CAES-EBAT</v>
          </cell>
          <cell r="C713" t="str">
            <v>VAR_fin</v>
          </cell>
          <cell r="D713" t="str">
            <v>ELC13</v>
          </cell>
          <cell r="E713">
            <v>0.13536697241320533</v>
          </cell>
          <cell r="F713">
            <v>2.3065531019395433E-2</v>
          </cell>
          <cell r="G713">
            <v>4.6206869975936801E-2</v>
          </cell>
          <cell r="H713">
            <v>0.13498308218471575</v>
          </cell>
          <cell r="I713">
            <v>0.10557985707235767</v>
          </cell>
          <cell r="J713">
            <v>0.11753654419379546</v>
          </cell>
          <cell r="K713">
            <v>0.12666784108242887</v>
          </cell>
          <cell r="L713">
            <v>0.13501974270701109</v>
          </cell>
          <cell r="M713">
            <v>0.13502339983489897</v>
          </cell>
          <cell r="N713">
            <v>0.13505609847075606</v>
          </cell>
          <cell r="O713">
            <v>0.13503242388472031</v>
          </cell>
          <cell r="P713">
            <v>0.13512257150108076</v>
          </cell>
        </row>
        <row r="714">
          <cell r="B714" t="str">
            <v>CAES-EBAT</v>
          </cell>
          <cell r="C714" t="str">
            <v>VAR_fin</v>
          </cell>
          <cell r="D714" t="str">
            <v>AUX_CAES_IN</v>
          </cell>
          <cell r="E714">
            <v>0.13536697241320533</v>
          </cell>
          <cell r="F714">
            <v>2.3065531019395433E-2</v>
          </cell>
          <cell r="G714">
            <v>4.6206869975936801E-2</v>
          </cell>
          <cell r="H714">
            <v>0.13498308218471575</v>
          </cell>
          <cell r="I714">
            <v>0.10557985707235767</v>
          </cell>
          <cell r="J714">
            <v>0.11753654419379546</v>
          </cell>
          <cell r="K714">
            <v>0.12666784108242887</v>
          </cell>
          <cell r="L714">
            <v>0.13501974270701109</v>
          </cell>
          <cell r="M714">
            <v>0.13502339983489897</v>
          </cell>
          <cell r="N714">
            <v>0.13505609847075606</v>
          </cell>
          <cell r="O714">
            <v>0.13503242388472031</v>
          </cell>
          <cell r="P714">
            <v>0.13512257150108076</v>
          </cell>
        </row>
        <row r="715">
          <cell r="B715" t="str">
            <v>CAES-EBAT</v>
          </cell>
          <cell r="C715" t="str">
            <v>VAR_ncap</v>
          </cell>
          <cell r="D715" t="str">
            <v>-</v>
          </cell>
          <cell r="F715">
            <v>3.9328249475786199E-6</v>
          </cell>
          <cell r="G715">
            <v>4.0710767465674401E-6</v>
          </cell>
          <cell r="H715">
            <v>4.23140531295698E-6</v>
          </cell>
          <cell r="I715">
            <v>5.5493341452823797E-6</v>
          </cell>
          <cell r="J715">
            <v>5.14395344411658E-6</v>
          </cell>
          <cell r="K715">
            <v>4.92103376586553E-6</v>
          </cell>
          <cell r="L715">
            <v>4.7544512850383801E-6</v>
          </cell>
          <cell r="M715">
            <v>4.6256365373836196E-6</v>
          </cell>
          <cell r="N715">
            <v>5.6203558732099802E-6</v>
          </cell>
          <cell r="O715">
            <v>6.7355393241992696E-6</v>
          </cell>
          <cell r="P715">
            <v>8.4496489184893895E-6</v>
          </cell>
        </row>
        <row r="716">
          <cell r="B716" t="str">
            <v>CAES-EBAT</v>
          </cell>
          <cell r="C716" t="str">
            <v>VAR_cap</v>
          </cell>
          <cell r="D716" t="str">
            <v>-</v>
          </cell>
          <cell r="E716">
            <v>0.1</v>
          </cell>
          <cell r="F716">
            <v>9.9990555821912741E-2</v>
          </cell>
          <cell r="G716">
            <v>9.9990835672659512E-2</v>
          </cell>
          <cell r="H716">
            <v>9.999171308928681E-2</v>
          </cell>
          <cell r="I716">
            <v>9.9994299536634801E-2</v>
          </cell>
          <cell r="J716">
            <v>9.9995628088761571E-2</v>
          </cell>
          <cell r="K716">
            <v>9.9995796349162031E-2</v>
          </cell>
          <cell r="L716">
            <v>9.9994237105493822E-2</v>
          </cell>
          <cell r="M716">
            <v>9.9992456816383968E-2</v>
          </cell>
          <cell r="N716">
            <v>9.9990469887840536E-2</v>
          </cell>
          <cell r="O716">
            <v>9.9989059465323549E-2</v>
          </cell>
          <cell r="P716">
            <v>9.9988481829102541E-2</v>
          </cell>
        </row>
        <row r="717">
          <cell r="B717" t="str">
            <v>HPLSOL</v>
          </cell>
          <cell r="C717" t="str">
            <v>VAR_fout</v>
          </cell>
          <cell r="D717" t="str">
            <v>LTH</v>
          </cell>
          <cell r="H717">
            <v>1.8544786232920472E-4</v>
          </cell>
          <cell r="I717">
            <v>3.0002890941021194E-4</v>
          </cell>
          <cell r="J717">
            <v>3.0836730319174768E-4</v>
          </cell>
          <cell r="K717">
            <v>3.0979925850382396E-4</v>
          </cell>
          <cell r="L717">
            <v>3.5888261429940896E-4</v>
          </cell>
          <cell r="M717">
            <v>3.6933183213917547E-4</v>
          </cell>
          <cell r="N717">
            <v>4.4136088368679249E-4</v>
          </cell>
          <cell r="O717">
            <v>4.7145254981770859E-4</v>
          </cell>
          <cell r="P717">
            <v>1.059723328945466E-3</v>
          </cell>
        </row>
        <row r="718">
          <cell r="B718" t="str">
            <v>HPLSOL</v>
          </cell>
          <cell r="C718" t="str">
            <v>VAR_fin</v>
          </cell>
          <cell r="D718" t="str">
            <v>SOL</v>
          </cell>
          <cell r="H718">
            <v>1.8544786232920472E-4</v>
          </cell>
          <cell r="I718">
            <v>3.0002890941021194E-4</v>
          </cell>
          <cell r="J718">
            <v>3.0836730319174768E-4</v>
          </cell>
          <cell r="K718">
            <v>3.0979925850382396E-4</v>
          </cell>
          <cell r="L718">
            <v>3.5888261429940896E-4</v>
          </cell>
          <cell r="M718">
            <v>3.6933183213917547E-4</v>
          </cell>
          <cell r="N718">
            <v>4.4136088368679249E-4</v>
          </cell>
          <cell r="O718">
            <v>4.7145254981770859E-4</v>
          </cell>
          <cell r="P718">
            <v>1.059723328945466E-3</v>
          </cell>
        </row>
        <row r="719">
          <cell r="B719" t="str">
            <v>HPLSOL</v>
          </cell>
          <cell r="C719" t="str">
            <v>VAR_fin</v>
          </cell>
          <cell r="D719" t="str">
            <v>SOLPVC</v>
          </cell>
          <cell r="H719">
            <v>1.8544786232920499E-4</v>
          </cell>
          <cell r="I719">
            <v>3.0002890941021199E-4</v>
          </cell>
          <cell r="J719">
            <v>3.08367303191748E-4</v>
          </cell>
          <cell r="K719">
            <v>3.0979925850382401E-4</v>
          </cell>
          <cell r="L719">
            <v>3.5888261429940901E-4</v>
          </cell>
          <cell r="M719">
            <v>3.6933183213917601E-4</v>
          </cell>
          <cell r="N719">
            <v>4.4136088368679297E-4</v>
          </cell>
          <cell r="O719">
            <v>4.7145254981770799E-4</v>
          </cell>
          <cell r="P719">
            <v>1.0597233289454701E-3</v>
          </cell>
        </row>
        <row r="720">
          <cell r="B720" t="str">
            <v>HPLSOL</v>
          </cell>
          <cell r="C720" t="str">
            <v>VAR_ncap</v>
          </cell>
          <cell r="D720" t="str">
            <v>-</v>
          </cell>
          <cell r="H720">
            <v>3.9366350818933103E-5</v>
          </cell>
          <cell r="I720">
            <v>2.4616586674466399E-5</v>
          </cell>
          <cell r="J720">
            <v>2.0480015263511502E-6</v>
          </cell>
          <cell r="K720">
            <v>1.7917340147757899E-5</v>
          </cell>
          <cell r="L720">
            <v>5.0467659272316701E-5</v>
          </cell>
          <cell r="M720">
            <v>2.6924268538790099E-6</v>
          </cell>
          <cell r="N720">
            <v>3.7757404166931901E-5</v>
          </cell>
          <cell r="O720">
            <v>1.1337911159763901E-5</v>
          </cell>
          <cell r="P720">
            <v>1.6919342206911999E-4</v>
          </cell>
        </row>
        <row r="721">
          <cell r="B721" t="str">
            <v>HPLSOL</v>
          </cell>
          <cell r="C721" t="str">
            <v>VAR_cap</v>
          </cell>
          <cell r="D721" t="str">
            <v>-</v>
          </cell>
          <cell r="H721">
            <v>3.9366350818933103E-5</v>
          </cell>
          <cell r="I721">
            <v>6.3982937493399505E-5</v>
          </cell>
          <cell r="J721">
            <v>6.6030939019750699E-5</v>
          </cell>
          <cell r="K721">
            <v>7.1468607019013004E-5</v>
          </cell>
          <cell r="L721">
            <v>9.5049587620892094E-5</v>
          </cell>
          <cell r="M721">
            <v>8.0326700205672296E-5</v>
          </cell>
          <cell r="N721">
            <v>1.08834830440885E-4</v>
          </cell>
          <cell r="O721">
            <v>1.02255401452892E-4</v>
          </cell>
          <cell r="P721">
            <v>2.2098116424969501E-4</v>
          </cell>
        </row>
        <row r="722">
          <cell r="B722" t="str">
            <v>RHEM-CHPNGA</v>
          </cell>
          <cell r="C722" t="str">
            <v>VAR_fout</v>
          </cell>
          <cell r="D722" t="str">
            <v>CO2_R</v>
          </cell>
          <cell r="E722">
            <v>8.7815010588093401</v>
          </cell>
          <cell r="F722">
            <v>8.3710018322634401</v>
          </cell>
          <cell r="G722">
            <v>34.214028997689802</v>
          </cell>
          <cell r="H722">
            <v>33.353609530696403</v>
          </cell>
          <cell r="I722">
            <v>32.905163255786299</v>
          </cell>
          <cell r="J722">
            <v>15.7058181419353</v>
          </cell>
          <cell r="M722">
            <v>1.3351131882590299</v>
          </cell>
          <cell r="N722">
            <v>19.286927024532499</v>
          </cell>
          <cell r="O722">
            <v>21.367154251344701</v>
          </cell>
          <cell r="P722">
            <v>24.597830327295</v>
          </cell>
        </row>
        <row r="723">
          <cell r="B723" t="str">
            <v>RHEM-CHPNGA</v>
          </cell>
          <cell r="C723" t="str">
            <v>VAR_fout</v>
          </cell>
          <cell r="D723" t="str">
            <v>RHEM_LTH_CHPNGA</v>
          </cell>
          <cell r="E723">
            <v>6.6227413301774313E-2</v>
          </cell>
          <cell r="F723">
            <v>9.3103310789369856E-2</v>
          </cell>
          <cell r="G723">
            <v>0.37335250381468293</v>
          </cell>
          <cell r="H723">
            <v>0.36377009536076499</v>
          </cell>
          <cell r="I723">
            <v>0.35566830141653555</v>
          </cell>
          <cell r="J723">
            <v>0.17002224666809598</v>
          </cell>
          <cell r="M723">
            <v>1.360999364090674E-2</v>
          </cell>
          <cell r="N723">
            <v>0.20700629024955089</v>
          </cell>
          <cell r="O723">
            <v>0.22960758493088185</v>
          </cell>
          <cell r="P723">
            <v>0.26303440113179721</v>
          </cell>
        </row>
        <row r="724">
          <cell r="B724" t="str">
            <v>RHEM-CHPNGA</v>
          </cell>
          <cell r="C724" t="str">
            <v>VAR_fout</v>
          </cell>
          <cell r="D724" t="str">
            <v>RHEM_NKEV_GAS_ELC_CHP</v>
          </cell>
          <cell r="E724">
            <v>3.0485634694467544E-2</v>
          </cell>
          <cell r="F724">
            <v>4.3278414397708749E-2</v>
          </cell>
          <cell r="G724">
            <v>0.17614787327482304</v>
          </cell>
          <cell r="H724">
            <v>0.17601778807778914</v>
          </cell>
          <cell r="I724">
            <v>0.17421653950542285</v>
          </cell>
          <cell r="J724">
            <v>8.4319975989868762E-2</v>
          </cell>
          <cell r="M724">
            <v>6.916554145378841E-3</v>
          </cell>
          <cell r="N724">
            <v>0.10519991799567348</v>
          </cell>
          <cell r="O724">
            <v>0.11668582185012025</v>
          </cell>
          <cell r="P724">
            <v>0.1336732202473068</v>
          </cell>
        </row>
        <row r="725">
          <cell r="B725" t="str">
            <v>RHEM-CHPNGA</v>
          </cell>
          <cell r="C725" t="str">
            <v>VAR_fin</v>
          </cell>
          <cell r="D725" t="str">
            <v>RNGA</v>
          </cell>
          <cell r="E725">
            <v>0.15570037338314455</v>
          </cell>
          <cell r="F725">
            <v>0.14842201830254317</v>
          </cell>
          <cell r="G725">
            <v>0.60663171981719444</v>
          </cell>
          <cell r="H725">
            <v>0.59137605550880235</v>
          </cell>
          <cell r="I725">
            <v>0.58342488042174279</v>
          </cell>
          <cell r="J725">
            <v>0.27847195287119292</v>
          </cell>
          <cell r="M725">
            <v>2.3672219649982815E-2</v>
          </cell>
          <cell r="N725">
            <v>0.34196679121511486</v>
          </cell>
          <cell r="O725">
            <v>0.37885025268341649</v>
          </cell>
          <cell r="P725">
            <v>0.43613174339175509</v>
          </cell>
        </row>
        <row r="726">
          <cell r="B726" t="str">
            <v>RHEM-CHPNGA</v>
          </cell>
          <cell r="C726" t="str">
            <v>VAR_ncap</v>
          </cell>
          <cell r="D726" t="str">
            <v>-</v>
          </cell>
          <cell r="F726">
            <v>4.5425069661859004E-3</v>
          </cell>
          <cell r="M726">
            <v>7.0177165350725397E-4</v>
          </cell>
          <cell r="N726">
            <v>7.1171475853279596E-3</v>
          </cell>
          <cell r="O726">
            <v>8.9662542380314499E-4</v>
          </cell>
          <cell r="P726">
            <v>1.24275822531245E-3</v>
          </cell>
        </row>
        <row r="727">
          <cell r="B727" t="str">
            <v>RHEM-CHPNGA</v>
          </cell>
          <cell r="C727" t="str">
            <v>VAR_cap</v>
          </cell>
          <cell r="D727" t="str">
            <v>-</v>
          </cell>
          <cell r="E727">
            <v>9.0227356483445504E-3</v>
          </cell>
          <cell r="F727">
            <v>1.3070872440215821E-2</v>
          </cell>
          <cell r="G727">
            <v>1.3069227401928681E-2</v>
          </cell>
          <cell r="H727">
            <v>1.3059889863590331E-2</v>
          </cell>
          <cell r="I727">
            <v>1.2925939040862568E-2</v>
          </cell>
          <cell r="J727">
            <v>6.2554005083401525E-3</v>
          </cell>
          <cell r="M727">
            <v>7.0177165350725397E-4</v>
          </cell>
          <cell r="N727">
            <v>7.8183416572618659E-3</v>
          </cell>
          <cell r="O727">
            <v>8.7135299933820305E-3</v>
          </cell>
          <cell r="P727">
            <v>9.9525106935204194E-3</v>
          </cell>
        </row>
        <row r="728">
          <cell r="B728" t="str">
            <v>D-DH2</v>
          </cell>
          <cell r="C728" t="str">
            <v>VAR_fout</v>
          </cell>
          <cell r="D728" t="str">
            <v>H2</v>
          </cell>
          <cell r="H728">
            <v>7.0118986107146929E-6</v>
          </cell>
          <cell r="I728">
            <v>1.8909524788677558E-4</v>
          </cell>
          <cell r="J728">
            <v>4.8611060820089689</v>
          </cell>
          <cell r="K728">
            <v>9.1579120312190536</v>
          </cell>
          <cell r="L728">
            <v>9.4162871058716764</v>
          </cell>
          <cell r="M728">
            <v>9.4162898146094349</v>
          </cell>
          <cell r="N728">
            <v>9.4162932226263081</v>
          </cell>
          <cell r="O728">
            <v>9.4162971321051074</v>
          </cell>
          <cell r="P728">
            <v>9.4163079517769805</v>
          </cell>
        </row>
        <row r="729">
          <cell r="B729" t="str">
            <v>D-DH2</v>
          </cell>
          <cell r="C729" t="str">
            <v>VAR_fin</v>
          </cell>
          <cell r="D729" t="str">
            <v>H2_E</v>
          </cell>
          <cell r="H729">
            <v>7.0827258694087812E-6</v>
          </cell>
          <cell r="I729">
            <v>1.9100530089573292E-4</v>
          </cell>
          <cell r="J729">
            <v>4.9102081636454287</v>
          </cell>
          <cell r="K729">
            <v>9.2504161931505617</v>
          </cell>
          <cell r="L729">
            <v>9.5114011170421033</v>
          </cell>
          <cell r="M729">
            <v>9.5114038531408482</v>
          </cell>
          <cell r="N729">
            <v>9.5114072955821403</v>
          </cell>
          <cell r="O729">
            <v>9.5114112445506116</v>
          </cell>
          <cell r="P729">
            <v>9.5114221735120985</v>
          </cell>
        </row>
        <row r="730">
          <cell r="B730" t="str">
            <v>D-DH2</v>
          </cell>
          <cell r="C730" t="str">
            <v>VAR_ncap</v>
          </cell>
          <cell r="D730" t="str">
            <v>-</v>
          </cell>
          <cell r="H730">
            <v>1.4696928187148801E-4</v>
          </cell>
          <cell r="I730">
            <v>1.4654442612346201E-4</v>
          </cell>
          <cell r="J730">
            <v>0.65263519196764996</v>
          </cell>
          <cell r="K730">
            <v>0.57702596189830702</v>
          </cell>
          <cell r="L730">
            <v>3.4764163344668697E-2</v>
          </cell>
          <cell r="M730">
            <v>2.4239018942052899E-5</v>
          </cell>
          <cell r="N730">
            <v>1.23761708138812E-4</v>
          </cell>
          <cell r="O730">
            <v>5.3044149971443402E-5</v>
          </cell>
          <cell r="P730">
            <v>5.4605078371859595E-4</v>
          </cell>
        </row>
        <row r="731">
          <cell r="B731" t="str">
            <v>D-DH2</v>
          </cell>
          <cell r="C731" t="str">
            <v>VAR_cap</v>
          </cell>
          <cell r="D731" t="str">
            <v>-</v>
          </cell>
          <cell r="H731">
            <v>1.4696928187148801E-4</v>
          </cell>
          <cell r="I731">
            <v>2.9351370799495001E-4</v>
          </cell>
          <cell r="J731">
            <v>0.65292870567564498</v>
          </cell>
          <cell r="K731">
            <v>1.2299546675739499</v>
          </cell>
          <cell r="L731">
            <v>1.2647188309186199</v>
          </cell>
          <cell r="M731">
            <v>1.2647430699375599</v>
          </cell>
          <cell r="N731">
            <v>1.2648668316456999</v>
          </cell>
          <cell r="O731">
            <v>1.26487328452126</v>
          </cell>
          <cell r="P731">
            <v>1.2653189572975201</v>
          </cell>
        </row>
        <row r="732">
          <cell r="B732" t="str">
            <v>D-SBIO</v>
          </cell>
          <cell r="C732" t="str">
            <v>VAR_fout</v>
          </cell>
          <cell r="D732" t="str">
            <v>SBIO</v>
          </cell>
          <cell r="E732">
            <v>4.0477568150629679</v>
          </cell>
          <cell r="F732">
            <v>4.5856668385982626</v>
          </cell>
          <cell r="G732">
            <v>5.0855562436856001</v>
          </cell>
          <cell r="H732">
            <v>5.2307860857883712</v>
          </cell>
          <cell r="I732">
            <v>7.9607172142286258</v>
          </cell>
          <cell r="J732">
            <v>8.5453806848626854</v>
          </cell>
          <cell r="K732">
            <v>8.5453844668368344</v>
          </cell>
          <cell r="L732">
            <v>8.5453927747276541</v>
          </cell>
          <cell r="M732">
            <v>8.7004480627337557</v>
          </cell>
          <cell r="N732">
            <v>8.7004594434034441</v>
          </cell>
          <cell r="O732">
            <v>9.3217587554656021</v>
          </cell>
          <cell r="P732">
            <v>9.3232796559004356</v>
          </cell>
        </row>
        <row r="733">
          <cell r="B733" t="str">
            <v>D-SBIO</v>
          </cell>
          <cell r="C733" t="str">
            <v>VAR_fin</v>
          </cell>
          <cell r="D733" t="str">
            <v>BIO</v>
          </cell>
          <cell r="E733">
            <v>4.0477568150629679</v>
          </cell>
          <cell r="F733">
            <v>4.5856668385982626</v>
          </cell>
          <cell r="G733">
            <v>5.0855562436856001</v>
          </cell>
          <cell r="H733">
            <v>5.2307860857883712</v>
          </cell>
          <cell r="I733">
            <v>7.9607172142286258</v>
          </cell>
          <cell r="J733">
            <v>8.5453806848626854</v>
          </cell>
          <cell r="K733">
            <v>8.5453844668368344</v>
          </cell>
          <cell r="L733">
            <v>8.5453927747276541</v>
          </cell>
          <cell r="M733">
            <v>8.7004480627337557</v>
          </cell>
          <cell r="N733">
            <v>8.7004594434034441</v>
          </cell>
          <cell r="O733">
            <v>9.3217587554656021</v>
          </cell>
          <cell r="P733">
            <v>9.3232796559004356</v>
          </cell>
        </row>
        <row r="734">
          <cell r="B734" t="str">
            <v>SCOM-CHPBIO</v>
          </cell>
          <cell r="C734" t="str">
            <v>VAR_fout</v>
          </cell>
          <cell r="D734" t="str">
            <v>SCOM_LTH_CHPBIO</v>
          </cell>
          <cell r="E734">
            <v>1.4243662380020119</v>
          </cell>
          <cell r="F734">
            <v>1.5791801398371736</v>
          </cell>
          <cell r="G734">
            <v>1.8800102310763001</v>
          </cell>
          <cell r="H734">
            <v>1.6785762389173358</v>
          </cell>
          <cell r="I734">
            <v>1.5205973289267058</v>
          </cell>
          <cell r="J734">
            <v>1.3130657347895158</v>
          </cell>
          <cell r="K734">
            <v>1.3326886726501264</v>
          </cell>
          <cell r="L734">
            <v>1.3467235118369716</v>
          </cell>
          <cell r="M734">
            <v>1.3690915975386055</v>
          </cell>
          <cell r="N734">
            <v>1.3719588966705272</v>
          </cell>
          <cell r="O734">
            <v>1.4688023541726736</v>
          </cell>
          <cell r="P734">
            <v>1.4689926308269763</v>
          </cell>
        </row>
        <row r="735">
          <cell r="B735" t="str">
            <v>SCOM-CHPBIO</v>
          </cell>
          <cell r="C735" t="str">
            <v>VAR_fout</v>
          </cell>
          <cell r="D735" t="str">
            <v>SCOM_KEV_BIO_ELC_CHP</v>
          </cell>
          <cell r="E735">
            <v>0.95940358870742104</v>
          </cell>
          <cell r="F735">
            <v>1.1065437304654291</v>
          </cell>
          <cell r="G735">
            <v>1.4020870204901048</v>
          </cell>
          <cell r="H735">
            <v>1.4022092300824429</v>
          </cell>
          <cell r="I735">
            <v>1.4436200546710758</v>
          </cell>
          <cell r="J735">
            <v>1.4436420050633865</v>
          </cell>
          <cell r="K735">
            <v>1.4652163227900357</v>
          </cell>
          <cell r="L735">
            <v>1.480646839974074</v>
          </cell>
          <cell r="M735">
            <v>1.5052392935247019</v>
          </cell>
          <cell r="N735">
            <v>1.5083917278303554</v>
          </cell>
          <cell r="O735">
            <v>1.614865668518541</v>
          </cell>
          <cell r="P735">
            <v>1.6150748670098727</v>
          </cell>
        </row>
        <row r="736">
          <cell r="B736" t="str">
            <v>SCOM-CHPBIO</v>
          </cell>
          <cell r="C736" t="str">
            <v>VAR_fin</v>
          </cell>
          <cell r="D736" t="str">
            <v>SBIO</v>
          </cell>
          <cell r="E736">
            <v>2.6454578717267703</v>
          </cell>
          <cell r="F736">
            <v>3.0484215950187683</v>
          </cell>
          <cell r="G736">
            <v>3.8570611467886855</v>
          </cell>
          <cell r="H736">
            <v>3.8461552919552546</v>
          </cell>
          <cell r="I736">
            <v>3.9190268671071085</v>
          </cell>
          <cell r="J736">
            <v>3.8589250042011085</v>
          </cell>
          <cell r="K736">
            <v>3.8593281699103059</v>
          </cell>
          <cell r="L736">
            <v>3.8610024630955779</v>
          </cell>
          <cell r="M736">
            <v>3.9315368356003471</v>
          </cell>
          <cell r="N736">
            <v>3.9296711119568672</v>
          </cell>
          <cell r="O736">
            <v>4.2102074671357785</v>
          </cell>
          <cell r="P736">
            <v>4.2126626950717947</v>
          </cell>
        </row>
        <row r="737">
          <cell r="B737" t="str">
            <v>SCOM-CHPBIO</v>
          </cell>
          <cell r="C737" t="str">
            <v>VAR_ncap</v>
          </cell>
          <cell r="D737" t="str">
            <v>-</v>
          </cell>
          <cell r="F737">
            <v>2.6235603520214999E-2</v>
          </cell>
          <cell r="G737">
            <v>2.92218446756011E-2</v>
          </cell>
          <cell r="H737">
            <v>1.22366444466978E-2</v>
          </cell>
          <cell r="I737">
            <v>4.72690242867643E-2</v>
          </cell>
          <cell r="J737">
            <v>4.7309043350907E-2</v>
          </cell>
          <cell r="K737">
            <v>1.7697357859329198E-2</v>
          </cell>
          <cell r="L737">
            <v>4.8454943820123698E-2</v>
          </cell>
          <cell r="M737">
            <v>4.4267092779974003E-2</v>
          </cell>
          <cell r="N737">
            <v>2.2865052858699001E-2</v>
          </cell>
          <cell r="O737">
            <v>6.2064258917614502E-2</v>
          </cell>
          <cell r="P737">
            <v>3.8836653743106901E-2</v>
          </cell>
        </row>
        <row r="738">
          <cell r="B738" t="str">
            <v>SCOM-CHPBIO</v>
          </cell>
          <cell r="C738" t="str">
            <v>VAR_cap</v>
          </cell>
          <cell r="D738" t="str">
            <v>-</v>
          </cell>
          <cell r="E738">
            <v>7.3511983379242765E-2</v>
          </cell>
          <cell r="F738">
            <v>8.4788828170936123E-2</v>
          </cell>
          <cell r="G738">
            <v>0.10743656458951331</v>
          </cell>
          <cell r="H738">
            <v>0.10744756571859239</v>
          </cell>
          <cell r="I738">
            <v>0.11062105313273685</v>
          </cell>
          <cell r="J738">
            <v>0.1106209642537679</v>
          </cell>
          <cell r="K738">
            <v>0.11227415770681055</v>
          </cell>
          <cell r="L738">
            <v>0.11345910512373196</v>
          </cell>
          <cell r="M738">
            <v>0.11534121047606834</v>
          </cell>
          <cell r="N738">
            <v>0.11558476597880252</v>
          </cell>
          <cell r="O738">
            <v>0.12374244454228825</v>
          </cell>
          <cell r="P738">
            <v>0.12376317762344392</v>
          </cell>
        </row>
        <row r="739">
          <cell r="B739" t="str">
            <v>SCOM-CHPHFC</v>
          </cell>
          <cell r="C739" t="str">
            <v>VAR_fout</v>
          </cell>
          <cell r="D739" t="str">
            <v>SCOM_KEV_HFC_ELC_CHP</v>
          </cell>
          <cell r="H739">
            <v>6.1849115568301423E-3</v>
          </cell>
          <cell r="I739">
            <v>2.0415238617816741E-2</v>
          </cell>
          <cell r="J739">
            <v>2.2343027974578107E-2</v>
          </cell>
          <cell r="K739">
            <v>2.7424006180705542E-2</v>
          </cell>
          <cell r="L739">
            <v>3.2932978654587143E-2</v>
          </cell>
          <cell r="M739">
            <v>4.7784550122997795E-2</v>
          </cell>
          <cell r="N739">
            <v>5.5115079194864809E-2</v>
          </cell>
          <cell r="O739">
            <v>0.15275467691274761</v>
          </cell>
          <cell r="P739">
            <v>0.15769476722153644</v>
          </cell>
        </row>
        <row r="740">
          <cell r="B740" t="str">
            <v>SCOM-CHPHFC</v>
          </cell>
          <cell r="C740" t="str">
            <v>VAR_fout</v>
          </cell>
          <cell r="D740" t="str">
            <v>SCOM_LTH_CHPHFC</v>
          </cell>
          <cell r="H740">
            <v>4.6549597506668986E-3</v>
          </cell>
          <cell r="I740">
            <v>1.4109596202625587E-2</v>
          </cell>
          <cell r="J740">
            <v>1.4067832428438069E-2</v>
          </cell>
          <cell r="K740">
            <v>1.6383746043545498E-2</v>
          </cell>
          <cell r="L740">
            <v>1.8614292283027543E-2</v>
          </cell>
          <cell r="M740">
            <v>2.7008658765172684E-2</v>
          </cell>
          <cell r="N740">
            <v>3.1152001284054074E-2</v>
          </cell>
          <cell r="O740">
            <v>8.6339599994161673E-2</v>
          </cell>
          <cell r="P740">
            <v>8.9131824951303326E-2</v>
          </cell>
        </row>
        <row r="741">
          <cell r="B741" t="str">
            <v>SCOM-CHPHFC</v>
          </cell>
          <cell r="C741" t="str">
            <v>VAR_fin</v>
          </cell>
          <cell r="D741" t="str">
            <v>RSH2</v>
          </cell>
          <cell r="H741">
            <v>1.3020866435431884E-2</v>
          </cell>
          <cell r="I741">
            <v>4.0227071168111826E-2</v>
          </cell>
          <cell r="J741">
            <v>4.1375977730700224E-2</v>
          </cell>
          <cell r="K741">
            <v>4.9191042476601887E-2</v>
          </cell>
          <cell r="L741">
            <v>5.7274745486238572E-2</v>
          </cell>
          <cell r="M741">
            <v>8.3103565431300527E-2</v>
          </cell>
          <cell r="N741">
            <v>9.5852311643243177E-2</v>
          </cell>
          <cell r="O741">
            <v>0.26566030767434362</v>
          </cell>
          <cell r="P741">
            <v>0.27425176908093307</v>
          </cell>
        </row>
        <row r="742">
          <cell r="B742" t="str">
            <v>SCOM-CHPHFC</v>
          </cell>
          <cell r="C742" t="str">
            <v>VAR_ncap</v>
          </cell>
          <cell r="D742" t="str">
            <v>-</v>
          </cell>
          <cell r="H742">
            <v>3.6293177885381601E-4</v>
          </cell>
          <cell r="I742">
            <v>8.4095065415248698E-4</v>
          </cell>
          <cell r="J742">
            <v>2.6796461529343999E-4</v>
          </cell>
          <cell r="K742">
            <v>7.6359512689911605E-4</v>
          </cell>
          <cell r="L742">
            <v>1.5535600459779099E-3</v>
          </cell>
          <cell r="M742">
            <v>1.20135052494803E-3</v>
          </cell>
          <cell r="N742">
            <v>1.46148210055986E-3</v>
          </cell>
          <cell r="O742">
            <v>8.4061509002208296E-3</v>
          </cell>
          <cell r="P742">
            <v>6.2695683687794305E-4</v>
          </cell>
        </row>
        <row r="743">
          <cell r="B743" t="str">
            <v>SCOM-CHPHFC</v>
          </cell>
          <cell r="C743" t="str">
            <v>VAR_cap</v>
          </cell>
          <cell r="D743" t="str">
            <v>-</v>
          </cell>
          <cell r="H743">
            <v>3.6293177885381601E-4</v>
          </cell>
          <cell r="I743">
            <v>1.2036894790588494E-3</v>
          </cell>
          <cell r="J743">
            <v>1.40215625694606E-3</v>
          </cell>
          <cell r="K743">
            <v>1.8720703252428634E-3</v>
          </cell>
          <cell r="L743">
            <v>2.5839600733513265E-3</v>
          </cell>
          <cell r="M743">
            <v>3.4529291943919318E-3</v>
          </cell>
          <cell r="N743">
            <v>4.2139944558900761E-3</v>
          </cell>
          <cell r="O743">
            <v>1.0960734107879781E-2</v>
          </cell>
          <cell r="P743">
            <v>1.0492174741785241E-2</v>
          </cell>
        </row>
        <row r="744">
          <cell r="B744" t="str">
            <v>RHES-EBAT</v>
          </cell>
          <cell r="C744" t="str">
            <v>VAR_fout</v>
          </cell>
          <cell r="D744" t="str">
            <v>RHES_ELC</v>
          </cell>
          <cell r="E744">
            <v>5.1052839505629178E-3</v>
          </cell>
          <cell r="F744">
            <v>5.1157853456090313E-3</v>
          </cell>
          <cell r="G744">
            <v>5.150550024734849E-3</v>
          </cell>
          <cell r="H744">
            <v>5.0158934148083763E-2</v>
          </cell>
          <cell r="I744">
            <v>7.6778323214386865E-2</v>
          </cell>
          <cell r="J744">
            <v>8.1824602247400208E-2</v>
          </cell>
          <cell r="K744">
            <v>0.10290994686456675</v>
          </cell>
          <cell r="L744">
            <v>0.14205567184529749</v>
          </cell>
          <cell r="M744">
            <v>0.15282989740695108</v>
          </cell>
          <cell r="N744">
            <v>0.15089918772040231</v>
          </cell>
          <cell r="O744">
            <v>0.15401066272375391</v>
          </cell>
          <cell r="P744">
            <v>0.16949604726633438</v>
          </cell>
        </row>
        <row r="745">
          <cell r="B745" t="str">
            <v>RHES-EBAT</v>
          </cell>
          <cell r="C745" t="str">
            <v>VAR_fout</v>
          </cell>
          <cell r="D745" t="str">
            <v>AUX_RHES-EBAT_OUT</v>
          </cell>
          <cell r="E745">
            <v>5.1052839505629239E-3</v>
          </cell>
          <cell r="F745">
            <v>5.1157853456090373E-3</v>
          </cell>
          <cell r="G745">
            <v>5.1505500247348525E-3</v>
          </cell>
          <cell r="H745">
            <v>5.0158934148083811E-2</v>
          </cell>
          <cell r="I745">
            <v>7.6778323214386934E-2</v>
          </cell>
          <cell r="J745">
            <v>8.1824602247400249E-2</v>
          </cell>
          <cell r="K745">
            <v>0.10290994686456684</v>
          </cell>
          <cell r="L745">
            <v>0.14205567184529766</v>
          </cell>
          <cell r="M745">
            <v>0.15282989740695124</v>
          </cell>
          <cell r="N745">
            <v>0.15089918772040251</v>
          </cell>
          <cell r="O745">
            <v>0.15401066272375408</v>
          </cell>
          <cell r="P745">
            <v>0.16949604726633455</v>
          </cell>
        </row>
        <row r="746">
          <cell r="B746" t="str">
            <v>RHES-EBAT</v>
          </cell>
          <cell r="C746" t="str">
            <v>VAR_fin</v>
          </cell>
          <cell r="D746" t="str">
            <v>RHES_ELC</v>
          </cell>
          <cell r="E746">
            <v>5.6523419176609403E-3</v>
          </cell>
          <cell r="F746">
            <v>5.6639550407511993E-3</v>
          </cell>
          <cell r="G746">
            <v>5.7010051753169488E-3</v>
          </cell>
          <cell r="H746">
            <v>5.5474192718451526E-2</v>
          </cell>
          <cell r="I746">
            <v>8.4911637987533359E-2</v>
          </cell>
          <cell r="J746">
            <v>9.0492140322762177E-2</v>
          </cell>
          <cell r="K746">
            <v>0.1138096806540423</v>
          </cell>
          <cell r="L746">
            <v>0.15709961312549806</v>
          </cell>
          <cell r="M746">
            <v>0.16901439659498574</v>
          </cell>
          <cell r="N746">
            <v>0.16687929272063537</v>
          </cell>
          <cell r="O746">
            <v>0.1703201633916033</v>
          </cell>
          <cell r="P746">
            <v>0.18744568561961464</v>
          </cell>
        </row>
        <row r="747">
          <cell r="B747" t="str">
            <v>RHES-EBAT</v>
          </cell>
          <cell r="C747" t="str">
            <v>VAR_fin</v>
          </cell>
          <cell r="D747" t="str">
            <v>AUX_RHES-EBAT_IN</v>
          </cell>
          <cell r="E747">
            <v>5.6523419176609403E-3</v>
          </cell>
          <cell r="F747">
            <v>5.6639550407511993E-3</v>
          </cell>
          <cell r="G747">
            <v>5.7010051753169488E-3</v>
          </cell>
          <cell r="H747">
            <v>5.5474192718451526E-2</v>
          </cell>
          <cell r="I747">
            <v>8.4911637987533359E-2</v>
          </cell>
          <cell r="J747">
            <v>9.0492140322762177E-2</v>
          </cell>
          <cell r="K747">
            <v>0.1138096806540423</v>
          </cell>
          <cell r="L747">
            <v>0.15709961312549806</v>
          </cell>
          <cell r="M747">
            <v>0.16901439659498574</v>
          </cell>
          <cell r="N747">
            <v>0.16687929272063537</v>
          </cell>
          <cell r="O747">
            <v>0.1703201633916033</v>
          </cell>
          <cell r="P747">
            <v>0.18744568561961464</v>
          </cell>
        </row>
        <row r="748">
          <cell r="B748" t="str">
            <v>RHES-EBAT</v>
          </cell>
          <cell r="C748" t="str">
            <v>VAR_ncap</v>
          </cell>
          <cell r="D748" t="str">
            <v>-</v>
          </cell>
          <cell r="E748">
            <v>2.09355312680888E-3</v>
          </cell>
          <cell r="F748">
            <v>4.8516390721617796E-6</v>
          </cell>
          <cell r="G748">
            <v>1.93754386179837E-5</v>
          </cell>
          <cell r="H748">
            <v>1.9083898668831301E-2</v>
          </cell>
          <cell r="I748">
            <v>1.2497378134311401E-2</v>
          </cell>
          <cell r="J748">
            <v>1.7572301327835001E-2</v>
          </cell>
          <cell r="K748">
            <v>2.43037429658031E-2</v>
          </cell>
          <cell r="L748">
            <v>2.79303663868758E-2</v>
          </cell>
          <cell r="M748">
            <v>2.37545715235838E-2</v>
          </cell>
          <cell r="N748">
            <v>2.3771218321315499E-2</v>
          </cell>
          <cell r="O748">
            <v>3.5138603092594797E-2</v>
          </cell>
          <cell r="P748">
            <v>1.8297570590449602E-2</v>
          </cell>
        </row>
        <row r="749">
          <cell r="B749" t="str">
            <v>RHES-EBAT</v>
          </cell>
          <cell r="C749" t="str">
            <v>VAR_cap</v>
          </cell>
          <cell r="D749" t="str">
            <v>-</v>
          </cell>
          <cell r="E749">
            <v>2.0961389511116794E-3</v>
          </cell>
          <cell r="F749">
            <v>2.1001701660088635E-3</v>
          </cell>
          <cell r="G749">
            <v>2.1181465595900384E-3</v>
          </cell>
          <cell r="H749">
            <v>2.0637051066200708E-2</v>
          </cell>
          <cell r="I749">
            <v>3.1588741256493753E-2</v>
          </cell>
          <cell r="J749">
            <v>3.407364617615153E-2</v>
          </cell>
          <cell r="K749">
            <v>4.8353890633640019E-2</v>
          </cell>
          <cell r="L749">
            <v>5.8232189150278293E-2</v>
          </cell>
          <cell r="M749">
            <v>6.2614261708554622E-2</v>
          </cell>
          <cell r="N749">
            <v>6.1830575494870449E-2</v>
          </cell>
          <cell r="O749">
            <v>6.3112550596593694E-2</v>
          </cell>
          <cell r="P749">
            <v>6.9470948535780799E-2</v>
          </cell>
        </row>
        <row r="750">
          <cell r="B750" t="str">
            <v>D-INGA</v>
          </cell>
          <cell r="C750" t="str">
            <v>VAR_fout</v>
          </cell>
          <cell r="D750" t="str">
            <v>CO2</v>
          </cell>
          <cell r="E750">
            <v>2103.1741380448898</v>
          </cell>
          <cell r="F750">
            <v>1693.2005544625099</v>
          </cell>
          <cell r="G750">
            <v>1932.0112703260299</v>
          </cell>
          <cell r="H750">
            <v>1290.1154407665899</v>
          </cell>
          <cell r="I750">
            <v>586.09574271271902</v>
          </cell>
          <cell r="J750">
            <v>409.25875854915898</v>
          </cell>
          <cell r="K750">
            <v>86.246690928268293</v>
          </cell>
          <cell r="L750">
            <v>12.9692137212056</v>
          </cell>
          <cell r="M750">
            <v>14.9616512369092</v>
          </cell>
          <cell r="N750">
            <v>2.4911534422439598</v>
          </cell>
          <cell r="O750">
            <v>4.6908436008436398</v>
          </cell>
          <cell r="P750">
            <v>8.0703860549145495E-2</v>
          </cell>
        </row>
        <row r="751">
          <cell r="B751" t="str">
            <v>D-INGA</v>
          </cell>
          <cell r="C751" t="str">
            <v>VAR_fout</v>
          </cell>
          <cell r="D751" t="str">
            <v>IH2</v>
          </cell>
          <cell r="I751">
            <v>0.28208952865840647</v>
          </cell>
          <cell r="J751">
            <v>0.22687107564545478</v>
          </cell>
          <cell r="K751">
            <v>0.12757647272158268</v>
          </cell>
          <cell r="L751">
            <v>8.7570233625596114E-2</v>
          </cell>
          <cell r="M751">
            <v>8.857603495212113E-2</v>
          </cell>
          <cell r="N751">
            <v>8.0736377625405337E-2</v>
          </cell>
          <cell r="O751">
            <v>8.3112801456742935E-2</v>
          </cell>
          <cell r="P751">
            <v>4.4387986173346591E-2</v>
          </cell>
        </row>
        <row r="752">
          <cell r="B752" t="str">
            <v>D-INGA</v>
          </cell>
          <cell r="C752" t="str">
            <v>VAR_fout</v>
          </cell>
          <cell r="D752" t="str">
            <v>INGA</v>
          </cell>
          <cell r="E752">
            <v>37.496968069583019</v>
          </cell>
          <cell r="F752">
            <v>29.926172380654236</v>
          </cell>
          <cell r="G752">
            <v>36.732311762248585</v>
          </cell>
          <cell r="H752">
            <v>25.418037307672972</v>
          </cell>
          <cell r="I752">
            <v>12.974319012048102</v>
          </cell>
          <cell r="J752">
            <v>9.8492663393402342</v>
          </cell>
          <cell r="K752">
            <v>4.1405169679270131</v>
          </cell>
          <cell r="L752">
            <v>2.8455345920312549</v>
          </cell>
          <cell r="M752">
            <v>2.8807304991133913</v>
          </cell>
          <cell r="N752">
            <v>2.6603806989066765</v>
          </cell>
          <cell r="O752">
            <v>2.6992749307295338</v>
          </cell>
          <cell r="P752">
            <v>2.6219900448372599</v>
          </cell>
        </row>
        <row r="753">
          <cell r="B753" t="str">
            <v>D-INGA</v>
          </cell>
          <cell r="C753" t="str">
            <v>VAR_fin</v>
          </cell>
          <cell r="D753" t="str">
            <v>NGA</v>
          </cell>
          <cell r="E753">
            <v>37.290321596540664</v>
          </cell>
          <cell r="F753">
            <v>30.021286426640199</v>
          </cell>
          <cell r="G753">
            <v>34.255518977411768</v>
          </cell>
          <cell r="H753">
            <v>22.874387247634573</v>
          </cell>
          <cell r="I753">
            <v>10.391768487814163</v>
          </cell>
          <cell r="J753">
            <v>7.2563609671836637</v>
          </cell>
          <cell r="K753">
            <v>1.5291966476643317</v>
          </cell>
          <cell r="L753">
            <v>0.22995059789371639</v>
          </cell>
          <cell r="M753">
            <v>0.2652775042005176</v>
          </cell>
          <cell r="N753">
            <v>4.4169387273829186E-2</v>
          </cell>
          <cell r="O753">
            <v>8.3170985830560915E-2</v>
          </cell>
          <cell r="P753">
            <v>1.4309195132827207E-3</v>
          </cell>
        </row>
        <row r="754">
          <cell r="B754" t="str">
            <v>D-INGA</v>
          </cell>
          <cell r="C754" t="str">
            <v>VAR_fin</v>
          </cell>
          <cell r="D754" t="str">
            <v>BNGA</v>
          </cell>
          <cell r="E754">
            <v>0.32643502173041949</v>
          </cell>
          <cell r="F754">
            <v>4.8378420233118844E-4</v>
          </cell>
          <cell r="G754">
            <v>2.5941385475072778</v>
          </cell>
          <cell r="H754">
            <v>2.6248707211356024</v>
          </cell>
          <cell r="I754">
            <v>2.6248779220743317</v>
          </cell>
          <cell r="J754">
            <v>2.6248792629207003</v>
          </cell>
          <cell r="K754">
            <v>2.624879959342012</v>
          </cell>
          <cell r="L754">
            <v>2.6248802520479186</v>
          </cell>
          <cell r="M754">
            <v>2.6248880246808999</v>
          </cell>
          <cell r="N754">
            <v>2.6249048919343529</v>
          </cell>
          <cell r="O754">
            <v>2.6249274640327389</v>
          </cell>
          <cell r="P754">
            <v>2.6290005704811246</v>
          </cell>
        </row>
        <row r="755">
          <cell r="B755" t="str">
            <v>D-INGA</v>
          </cell>
          <cell r="C755" t="str">
            <v>VAR_fin</v>
          </cell>
          <cell r="D755" t="str">
            <v>H2</v>
          </cell>
          <cell r="I755">
            <v>0.28208952865847287</v>
          </cell>
          <cell r="J755">
            <v>0.22686591377585352</v>
          </cell>
          <cell r="K755">
            <v>0.12757575222730047</v>
          </cell>
          <cell r="L755">
            <v>8.7573330013970052E-2</v>
          </cell>
          <cell r="M755">
            <v>8.8576034952127417E-2</v>
          </cell>
          <cell r="N755">
            <v>8.0731690880065959E-2</v>
          </cell>
          <cell r="O755">
            <v>8.3109789408587348E-2</v>
          </cell>
          <cell r="P755">
            <v>4.4388378961337564E-2</v>
          </cell>
        </row>
        <row r="756">
          <cell r="B756" t="str">
            <v>D-INGA</v>
          </cell>
          <cell r="C756" t="str">
            <v>VAR_ncap</v>
          </cell>
          <cell r="D756" t="str">
            <v>-</v>
          </cell>
          <cell r="E756">
            <v>3.9705734446336996E-6</v>
          </cell>
          <cell r="F756">
            <v>1.97111900572338E-6</v>
          </cell>
          <cell r="G756">
            <v>2.5676942622211901E-6</v>
          </cell>
          <cell r="H756">
            <v>3.3291252014087801E-6</v>
          </cell>
          <cell r="I756">
            <v>1.13156063205177E-5</v>
          </cell>
          <cell r="J756">
            <v>1.12443182450071E-5</v>
          </cell>
          <cell r="K756">
            <v>1.8647957732401801E-5</v>
          </cell>
          <cell r="L756">
            <v>0.31941529324535201</v>
          </cell>
          <cell r="M756">
            <v>1.4683183466151199E-4</v>
          </cell>
          <cell r="N756">
            <v>6.3302316686017805E-4</v>
          </cell>
          <cell r="O756">
            <v>1.1643599409285001E-3</v>
          </cell>
          <cell r="P756">
            <v>3.5080091042418702E-3</v>
          </cell>
        </row>
        <row r="757">
          <cell r="B757" t="str">
            <v>D-INGA</v>
          </cell>
          <cell r="C757" t="str">
            <v>VAR_cap</v>
          </cell>
          <cell r="D757" t="str">
            <v>-</v>
          </cell>
          <cell r="E757">
            <v>1.9844873408395447</v>
          </cell>
          <cell r="F757">
            <v>1.9844893119585503</v>
          </cell>
          <cell r="G757">
            <v>1.9844918796528126</v>
          </cell>
          <cell r="H757">
            <v>1.9844952087780139</v>
          </cell>
          <cell r="I757">
            <v>1.9845065243843345</v>
          </cell>
          <cell r="J757">
            <v>1.9845177687025795</v>
          </cell>
          <cell r="K757">
            <v>1.9845364166603119</v>
          </cell>
          <cell r="L757">
            <v>1.212882594847611</v>
          </cell>
          <cell r="M757">
            <v>0.42646322067290604</v>
          </cell>
          <cell r="N757">
            <v>0.32024429254597497</v>
          </cell>
          <cell r="O757">
            <v>0.321403444611982</v>
          </cell>
          <cell r="P757">
            <v>0.32490872517434199</v>
          </cell>
        </row>
        <row r="758">
          <cell r="B758" t="str">
            <v>EWIND</v>
          </cell>
          <cell r="C758" t="str">
            <v>VAR_fout</v>
          </cell>
          <cell r="D758" t="str">
            <v>ELC35</v>
          </cell>
          <cell r="E758">
            <v>0.52400000000000047</v>
          </cell>
          <cell r="F758">
            <v>0.54529229425869519</v>
          </cell>
          <cell r="G758">
            <v>0.50316489259224451</v>
          </cell>
          <cell r="H758">
            <v>0.8656492381105505</v>
          </cell>
          <cell r="I758">
            <v>0.91213525871516532</v>
          </cell>
          <cell r="J758">
            <v>0.91276551361323377</v>
          </cell>
          <cell r="K758">
            <v>1.0201346492809544</v>
          </cell>
          <cell r="L758">
            <v>1.0209982871765344</v>
          </cell>
          <cell r="M758">
            <v>1.0235388153593252</v>
          </cell>
          <cell r="N758">
            <v>1.0245885959827623</v>
          </cell>
          <cell r="O758">
            <v>1.025003789766243</v>
          </cell>
          <cell r="P758">
            <v>1.0251035943708178</v>
          </cell>
        </row>
        <row r="759">
          <cell r="B759" t="str">
            <v>EWIND</v>
          </cell>
          <cell r="C759" t="str">
            <v>VAR_fin</v>
          </cell>
          <cell r="D759" t="str">
            <v>WND</v>
          </cell>
          <cell r="E759">
            <v>0.52400000000000047</v>
          </cell>
          <cell r="F759">
            <v>0.54529229425869519</v>
          </cell>
          <cell r="G759">
            <v>0.50316489259224451</v>
          </cell>
          <cell r="H759">
            <v>0.8656492381105505</v>
          </cell>
          <cell r="I759">
            <v>0.91213525871516532</v>
          </cell>
          <cell r="J759">
            <v>0.91276551361323377</v>
          </cell>
          <cell r="K759">
            <v>1.0201346492809544</v>
          </cell>
          <cell r="L759">
            <v>1.0209982871765344</v>
          </cell>
          <cell r="M759">
            <v>1.0235388153593252</v>
          </cell>
          <cell r="N759">
            <v>1.0245885959827623</v>
          </cell>
          <cell r="O759">
            <v>1.025003789766243</v>
          </cell>
          <cell r="P759">
            <v>1.0251035943708178</v>
          </cell>
        </row>
        <row r="760">
          <cell r="B760" t="str">
            <v>EWIND</v>
          </cell>
          <cell r="C760" t="str">
            <v>VAR_ncap</v>
          </cell>
          <cell r="D760" t="str">
            <v>-</v>
          </cell>
          <cell r="F760">
            <v>7.13215905464767E-3</v>
          </cell>
          <cell r="G760">
            <v>0.11576873554037501</v>
          </cell>
          <cell r="H760">
            <v>9.2703209818651502E-3</v>
          </cell>
          <cell r="I760">
            <v>2.20957542993112E-2</v>
          </cell>
          <cell r="J760">
            <v>9.5755307823491105E-4</v>
          </cell>
          <cell r="K760">
            <v>0.13742736178536999</v>
          </cell>
          <cell r="L760">
            <v>2.6101403496055402E-3</v>
          </cell>
          <cell r="M760">
            <v>2.935368154444E-2</v>
          </cell>
          <cell r="N760">
            <v>1.29527670903213E-3</v>
          </cell>
          <cell r="O760">
            <v>0.13717526155069401</v>
          </cell>
        </row>
        <row r="761">
          <cell r="B761" t="str">
            <v>EWIND</v>
          </cell>
          <cell r="C761" t="str">
            <v>VAR_cap</v>
          </cell>
          <cell r="D761" t="str">
            <v>-</v>
          </cell>
          <cell r="E761">
            <v>8.7120000000000003E-2</v>
          </cell>
          <cell r="F761">
            <v>9.0660047091254872E-2</v>
          </cell>
          <cell r="G761">
            <v>8.3655964585183873E-2</v>
          </cell>
          <cell r="H761">
            <v>0.1439193977880027</v>
          </cell>
          <cell r="I761">
            <v>0.15164838475101178</v>
          </cell>
          <cell r="J761">
            <v>0.15175401161724625</v>
          </cell>
          <cell r="K761">
            <v>0.16960661323116499</v>
          </cell>
          <cell r="L761">
            <v>0.16975099014478201</v>
          </cell>
          <cell r="M761">
            <v>0.170174161998839</v>
          </cell>
          <cell r="N761">
            <v>0.170348736757651</v>
          </cell>
          <cell r="O761">
            <v>0.170417572202475</v>
          </cell>
          <cell r="P761">
            <v>0.170434360153772</v>
          </cell>
        </row>
        <row r="762">
          <cell r="B762" t="str">
            <v>EGEO</v>
          </cell>
          <cell r="C762" t="str">
            <v>VAR_fout</v>
          </cell>
          <cell r="D762" t="str">
            <v>ELC35</v>
          </cell>
          <cell r="K762">
            <v>6.4433830472535439E-2</v>
          </cell>
          <cell r="L762">
            <v>6.4377708313955159E-2</v>
          </cell>
          <cell r="M762">
            <v>3.395510311872893E-2</v>
          </cell>
          <cell r="N762">
            <v>6.323077878964567E-2</v>
          </cell>
          <cell r="O762">
            <v>6.3671152591633015E-2</v>
          </cell>
          <cell r="P762">
            <v>6.4866410771635866E-2</v>
          </cell>
        </row>
        <row r="763">
          <cell r="B763" t="str">
            <v>EGEO</v>
          </cell>
          <cell r="C763" t="str">
            <v>VAR_fin</v>
          </cell>
          <cell r="D763" t="str">
            <v>GEO</v>
          </cell>
          <cell r="K763">
            <v>0.42955886981690294</v>
          </cell>
          <cell r="L763">
            <v>0.42918472209303477</v>
          </cell>
          <cell r="M763">
            <v>0.22636735412485937</v>
          </cell>
          <cell r="N763">
            <v>0.42153852526430419</v>
          </cell>
          <cell r="O763">
            <v>0.42447435061088701</v>
          </cell>
          <cell r="P763">
            <v>0.43244273847757292</v>
          </cell>
        </row>
        <row r="764">
          <cell r="B764" t="str">
            <v>EGEO</v>
          </cell>
          <cell r="C764" t="str">
            <v>VAR_ncap</v>
          </cell>
          <cell r="D764" t="str">
            <v>-</v>
          </cell>
          <cell r="J764">
            <v>2.5563719040546098E-3</v>
          </cell>
          <cell r="K764">
            <v>2.94353214355808E-6</v>
          </cell>
          <cell r="L764">
            <v>1.0438089465942299E-6</v>
          </cell>
          <cell r="M764">
            <v>1.7636461759200801E-6</v>
          </cell>
          <cell r="N764">
            <v>2.34516254435904E-6</v>
          </cell>
          <cell r="O764">
            <v>2.2608091150453901E-4</v>
          </cell>
        </row>
        <row r="765">
          <cell r="B765" t="str">
            <v>EGEO</v>
          </cell>
          <cell r="C765" t="str">
            <v>VAR_cap</v>
          </cell>
          <cell r="D765" t="str">
            <v>-</v>
          </cell>
          <cell r="K765">
            <v>2.5567141488674104E-3</v>
          </cell>
          <cell r="L765">
            <v>2.558678233898804E-3</v>
          </cell>
          <cell r="M765">
            <v>2.5592165436271659E-3</v>
          </cell>
          <cell r="N765">
            <v>2.5601544443572886E-3</v>
          </cell>
          <cell r="O765">
            <v>2.5966840580513733E-3</v>
          </cell>
          <cell r="P765">
            <v>2.7867543045026802E-3</v>
          </cell>
        </row>
        <row r="766">
          <cell r="B766" t="str">
            <v>D-SPLT</v>
          </cell>
          <cell r="C766" t="str">
            <v>VAR_fout</v>
          </cell>
          <cell r="D766" t="str">
            <v>SPLT</v>
          </cell>
          <cell r="E766">
            <v>2.0856549573344254</v>
          </cell>
          <cell r="F766">
            <v>2.4001126693065502</v>
          </cell>
          <cell r="G766">
            <v>2.009456610092875</v>
          </cell>
          <cell r="H766">
            <v>2.1665332302862703</v>
          </cell>
          <cell r="I766">
            <v>2.3173907288305031</v>
          </cell>
          <cell r="J766">
            <v>2.429416754473706</v>
          </cell>
          <cell r="K766">
            <v>2.3848771462206302</v>
          </cell>
          <cell r="L766">
            <v>2.4699557615301257</v>
          </cell>
          <cell r="M766">
            <v>2.4329268887663686</v>
          </cell>
          <cell r="N766">
            <v>2.4505652398732383</v>
          </cell>
          <cell r="O766">
            <v>2.4516930647270687</v>
          </cell>
          <cell r="P766">
            <v>2.4534534339471032</v>
          </cell>
        </row>
        <row r="767">
          <cell r="B767" t="str">
            <v>D-SPLT</v>
          </cell>
          <cell r="C767" t="str">
            <v>VAR_fin</v>
          </cell>
          <cell r="D767" t="str">
            <v>PLT</v>
          </cell>
          <cell r="E767">
            <v>2.0856549573344254</v>
          </cell>
          <cell r="F767">
            <v>2.4001126693065502</v>
          </cell>
          <cell r="G767">
            <v>2.009456610092875</v>
          </cell>
          <cell r="H767">
            <v>2.1665332302862703</v>
          </cell>
          <cell r="I767">
            <v>2.3173907288305031</v>
          </cell>
          <cell r="J767">
            <v>2.429416754473706</v>
          </cell>
          <cell r="K767">
            <v>2.3848771462206302</v>
          </cell>
          <cell r="L767">
            <v>2.4699557615301257</v>
          </cell>
          <cell r="M767">
            <v>2.4329268887663686</v>
          </cell>
          <cell r="N767">
            <v>2.4505652398732383</v>
          </cell>
          <cell r="O767">
            <v>2.4516930647270687</v>
          </cell>
          <cell r="P767">
            <v>2.4534534339471032</v>
          </cell>
        </row>
        <row r="768">
          <cell r="B768" t="str">
            <v>RHES-ESOLPV</v>
          </cell>
          <cell r="C768" t="str">
            <v>VAR_fout</v>
          </cell>
          <cell r="D768" t="str">
            <v>RHES_SOL_ELC</v>
          </cell>
          <cell r="E768">
            <v>2.1349390887346629</v>
          </cell>
          <cell r="F768">
            <v>3.3906653305325043</v>
          </cell>
          <cell r="G768">
            <v>7.2360435753834862</v>
          </cell>
          <cell r="H768">
            <v>18.912616572530858</v>
          </cell>
          <cell r="I768">
            <v>28.544685631934627</v>
          </cell>
          <cell r="J768">
            <v>30.001139070514615</v>
          </cell>
          <cell r="K768">
            <v>31.53312193991696</v>
          </cell>
          <cell r="L768">
            <v>33.14163076490761</v>
          </cell>
          <cell r="M768">
            <v>34.832187953630971</v>
          </cell>
          <cell r="N768">
            <v>36.608981656282033</v>
          </cell>
          <cell r="O768">
            <v>38.476413338523777</v>
          </cell>
          <cell r="P768">
            <v>40.43911107886175</v>
          </cell>
        </row>
        <row r="769">
          <cell r="B769" t="str">
            <v>RHES-ESOLPV</v>
          </cell>
          <cell r="C769" t="str">
            <v>VAR_fin</v>
          </cell>
          <cell r="D769" t="str">
            <v>SOL</v>
          </cell>
          <cell r="E769">
            <v>2.1349390887346629</v>
          </cell>
          <cell r="F769">
            <v>3.3906653305325043</v>
          </cell>
          <cell r="G769">
            <v>7.2360435753834862</v>
          </cell>
          <cell r="H769">
            <v>18.912616572530858</v>
          </cell>
          <cell r="I769">
            <v>28.544685631934627</v>
          </cell>
          <cell r="J769">
            <v>30.001139070514615</v>
          </cell>
          <cell r="K769">
            <v>31.53312193991696</v>
          </cell>
          <cell r="L769">
            <v>33.14163076490761</v>
          </cell>
          <cell r="M769">
            <v>34.832187953630971</v>
          </cell>
          <cell r="N769">
            <v>36.608981656282033</v>
          </cell>
          <cell r="O769">
            <v>38.476413338523777</v>
          </cell>
          <cell r="P769">
            <v>40.43911107886175</v>
          </cell>
        </row>
        <row r="770">
          <cell r="B770" t="str">
            <v>RHES-ESOLPV</v>
          </cell>
          <cell r="C770" t="str">
            <v>VAR_fin</v>
          </cell>
          <cell r="D770" t="str">
            <v>SOLPVC</v>
          </cell>
          <cell r="E770">
            <v>2.1349390887346602</v>
          </cell>
          <cell r="F770">
            <v>3.3906653305324999</v>
          </cell>
          <cell r="G770">
            <v>7.23604357538348</v>
          </cell>
          <cell r="H770">
            <v>18.912616572530801</v>
          </cell>
          <cell r="I770">
            <v>28.544685631934598</v>
          </cell>
          <cell r="J770">
            <v>30.001139070514601</v>
          </cell>
          <cell r="K770">
            <v>31.533121939916999</v>
          </cell>
          <cell r="L770">
            <v>33.141630764907603</v>
          </cell>
          <cell r="M770">
            <v>34.8321879536309</v>
          </cell>
          <cell r="N770">
            <v>36.608981656281998</v>
          </cell>
          <cell r="O770">
            <v>38.476413338523798</v>
          </cell>
          <cell r="P770">
            <v>40.439111078861799</v>
          </cell>
        </row>
        <row r="771">
          <cell r="B771" t="str">
            <v>RHES-ESOLPV</v>
          </cell>
          <cell r="C771" t="str">
            <v>VAR_ncap</v>
          </cell>
          <cell r="D771" t="str">
            <v>-</v>
          </cell>
          <cell r="F771">
            <v>6.1732808842931196E-8</v>
          </cell>
          <cell r="G771">
            <v>0.87137707513794505</v>
          </cell>
          <cell r="H771">
            <v>2.5550930563957399</v>
          </cell>
          <cell r="I771">
            <v>2.60573725713519</v>
          </cell>
          <cell r="J771">
            <v>0.86058244677766405</v>
          </cell>
          <cell r="K771">
            <v>2.4351477699545101</v>
          </cell>
          <cell r="L771">
            <v>2.2973587191510401</v>
          </cell>
          <cell r="M771">
            <v>2.3469845133956002</v>
          </cell>
          <cell r="N771">
            <v>1.9771148294052501</v>
          </cell>
          <cell r="O771">
            <v>2.8971272583858001</v>
          </cell>
          <cell r="P771">
            <v>2.7829058288144202</v>
          </cell>
        </row>
        <row r="772">
          <cell r="B772" t="str">
            <v>RHES-ESOLPV</v>
          </cell>
          <cell r="C772" t="str">
            <v>VAR_cap</v>
          </cell>
          <cell r="D772" t="str">
            <v>-</v>
          </cell>
          <cell r="E772">
            <v>0.67885700000000004</v>
          </cell>
          <cell r="F772">
            <v>1.1558999794109588</v>
          </cell>
          <cell r="G772">
            <v>2.160534136870754</v>
          </cell>
          <cell r="H772">
            <v>4.6787443583228798</v>
          </cell>
          <cell r="I772">
            <v>7.0615989395803398</v>
          </cell>
          <cell r="J772">
            <v>7.4219075115913302</v>
          </cell>
          <cell r="K772">
            <v>7.80090103471621</v>
          </cell>
          <cell r="L772">
            <v>8.1988261930183999</v>
          </cell>
          <cell r="M772">
            <v>8.6170491018025004</v>
          </cell>
          <cell r="N772">
            <v>9.0566058319063991</v>
          </cell>
          <cell r="O772">
            <v>9.5185853203376904</v>
          </cell>
          <cell r="P772">
            <v>10.0041324300011</v>
          </cell>
        </row>
        <row r="773">
          <cell r="B773" t="str">
            <v>SUP_DAC</v>
          </cell>
          <cell r="C773" t="str">
            <v>VAR_fout</v>
          </cell>
          <cell r="D773" t="str">
            <v>CO2_O</v>
          </cell>
          <cell r="J773">
            <v>2.0825549462630481E-2</v>
          </cell>
          <cell r="K773">
            <v>2.887975415582892E-2</v>
          </cell>
          <cell r="L773">
            <v>192.39437037851985</v>
          </cell>
          <cell r="M773">
            <v>420.21791288244248</v>
          </cell>
          <cell r="N773">
            <v>1719.4744084955696</v>
          </cell>
          <cell r="O773">
            <v>1959.9680428293136</v>
          </cell>
          <cell r="P773">
            <v>2672.0239986227089</v>
          </cell>
        </row>
        <row r="774">
          <cell r="B774" t="str">
            <v>SUP_DAC</v>
          </cell>
          <cell r="C774" t="str">
            <v>VAR_fout</v>
          </cell>
          <cell r="D774" t="str">
            <v>CO2</v>
          </cell>
          <cell r="J774">
            <v>-2.0825549462630499E-2</v>
          </cell>
          <cell r="K774">
            <v>-2.8879754155828899E-2</v>
          </cell>
          <cell r="L774">
            <v>-192.39437037851999</v>
          </cell>
          <cell r="M774">
            <v>-420.21791288244202</v>
          </cell>
          <cell r="N774">
            <v>-1719.4744084955701</v>
          </cell>
          <cell r="O774">
            <v>-1959.96804282931</v>
          </cell>
          <cell r="P774">
            <v>-2672.0239986227102</v>
          </cell>
        </row>
        <row r="775">
          <cell r="B775" t="str">
            <v>SUP_DAC</v>
          </cell>
          <cell r="C775" t="str">
            <v>VAR_fin</v>
          </cell>
          <cell r="D775" t="str">
            <v>CHEAT</v>
          </cell>
          <cell r="J775">
            <v>1.3847283380398229E-4</v>
          </cell>
          <cell r="K775">
            <v>1.8804980902779116E-4</v>
          </cell>
          <cell r="L775">
            <v>1.2262775607076806</v>
          </cell>
          <cell r="M775">
            <v>2.6783725332572743</v>
          </cell>
          <cell r="N775">
            <v>10.959535246279954</v>
          </cell>
          <cell r="O775">
            <v>12.492386476262908</v>
          </cell>
          <cell r="P775">
            <v>17.030867715811645</v>
          </cell>
        </row>
        <row r="776">
          <cell r="B776" t="str">
            <v>SUP_DAC</v>
          </cell>
          <cell r="C776" t="str">
            <v>VAR_fin</v>
          </cell>
          <cell r="D776" t="str">
            <v>CELC</v>
          </cell>
          <cell r="J776">
            <v>2.8878095254847596E-5</v>
          </cell>
          <cell r="K776">
            <v>3.3163584355610193E-5</v>
          </cell>
          <cell r="L776">
            <v>0.17507887704445335</v>
          </cell>
          <cell r="M776">
            <v>0.38239830072302272</v>
          </cell>
          <cell r="N776">
            <v>1.5647217117309684</v>
          </cell>
          <cell r="O776">
            <v>1.7835709189746747</v>
          </cell>
          <cell r="P776">
            <v>2.4315418387466701</v>
          </cell>
        </row>
        <row r="777">
          <cell r="B777" t="str">
            <v>SUP_DAC</v>
          </cell>
          <cell r="C777" t="str">
            <v>VAR_ncap</v>
          </cell>
          <cell r="D777" t="str">
            <v>-</v>
          </cell>
          <cell r="J777">
            <v>6.2839083204189704E-3</v>
          </cell>
          <cell r="K777">
            <v>1.16679624075895E-3</v>
          </cell>
          <cell r="L777">
            <v>24.396092562658101</v>
          </cell>
          <cell r="M777">
            <v>28.902540878183999</v>
          </cell>
          <cell r="N777">
            <v>164.79847881724999</v>
          </cell>
          <cell r="O777">
            <v>59.741622135423299</v>
          </cell>
          <cell r="P777">
            <v>114.377731202155</v>
          </cell>
        </row>
        <row r="778">
          <cell r="B778" t="str">
            <v>SUP_DAC</v>
          </cell>
          <cell r="C778" t="str">
            <v>VAR_cap</v>
          </cell>
          <cell r="D778" t="str">
            <v>-</v>
          </cell>
          <cell r="J778">
            <v>6.2839083204189704E-3</v>
          </cell>
          <cell r="K778">
            <v>7.4189624925895562E-3</v>
          </cell>
          <cell r="L778">
            <v>24.403277333386193</v>
          </cell>
          <cell r="M778">
            <v>53.300160861663542</v>
          </cell>
          <cell r="N778">
            <v>218.09685250987525</v>
          </cell>
          <cell r="O778">
            <v>248.60082188487988</v>
          </cell>
          <cell r="P778">
            <v>338.917553919282</v>
          </cell>
        </row>
        <row r="779">
          <cell r="B779" t="str">
            <v>EHYD-DAM10</v>
          </cell>
          <cell r="C779" t="str">
            <v>VAR_fout</v>
          </cell>
          <cell r="D779" t="str">
            <v>ELC</v>
          </cell>
          <cell r="F779">
            <v>3.7508720002394677E-2</v>
          </cell>
          <cell r="G779">
            <v>0.28358612842726627</v>
          </cell>
          <cell r="H779">
            <v>0.68811594899107364</v>
          </cell>
          <cell r="I779">
            <v>0.71756772654102707</v>
          </cell>
          <cell r="J779">
            <v>0.72414891815364257</v>
          </cell>
          <cell r="K779">
            <v>0.71752389141702355</v>
          </cell>
          <cell r="L779">
            <v>0.72251219234884811</v>
          </cell>
          <cell r="M779">
            <v>0.71909981011316704</v>
          </cell>
          <cell r="N779">
            <v>0.72045039384272369</v>
          </cell>
          <cell r="O779">
            <v>0.72338647084020735</v>
          </cell>
          <cell r="P779">
            <v>0.71910400502543714</v>
          </cell>
        </row>
        <row r="780">
          <cell r="B780" t="str">
            <v>EHYD-DAM10</v>
          </cell>
          <cell r="C780" t="str">
            <v>VAR_fin</v>
          </cell>
          <cell r="D780" t="str">
            <v>HYDD</v>
          </cell>
          <cell r="F780">
            <v>3.7508720002394677E-2</v>
          </cell>
          <cell r="G780">
            <v>0.28358612842726627</v>
          </cell>
          <cell r="H780">
            <v>0.68811594899107364</v>
          </cell>
          <cell r="I780">
            <v>0.71756772654102707</v>
          </cell>
          <cell r="J780">
            <v>0.72414891815364257</v>
          </cell>
          <cell r="K780">
            <v>0.71752389141702355</v>
          </cell>
          <cell r="L780">
            <v>0.72251219234884811</v>
          </cell>
          <cell r="M780">
            <v>0.71909981011316704</v>
          </cell>
          <cell r="N780">
            <v>0.72045039384272369</v>
          </cell>
          <cell r="O780">
            <v>0.72338647084020735</v>
          </cell>
          <cell r="P780">
            <v>0.71910400502543714</v>
          </cell>
        </row>
        <row r="781">
          <cell r="B781" t="str">
            <v>EHYD-DAM10</v>
          </cell>
          <cell r="C781" t="str">
            <v>VAR_ncap</v>
          </cell>
          <cell r="D781" t="str">
            <v>-</v>
          </cell>
          <cell r="F781">
            <v>4.7629508344553097E-3</v>
          </cell>
          <cell r="G781">
            <v>2.6207381671518402E-2</v>
          </cell>
          <cell r="H781">
            <v>4.43285937118231E-2</v>
          </cell>
          <cell r="I781">
            <v>1.08553204959976E-6</v>
          </cell>
          <cell r="J781">
            <v>1.24805631049701E-6</v>
          </cell>
          <cell r="K781">
            <v>2.28960484357579E-7</v>
          </cell>
          <cell r="L781">
            <v>9.0877752327953305E-8</v>
          </cell>
          <cell r="M781">
            <v>1.38971392036057E-6</v>
          </cell>
          <cell r="N781">
            <v>3.0850286118495302E-7</v>
          </cell>
          <cell r="O781">
            <v>3.3290360176704001E-7</v>
          </cell>
          <cell r="P781">
            <v>1.7762162944016301E-7</v>
          </cell>
        </row>
        <row r="782">
          <cell r="B782" t="str">
            <v>EHYD-DAM10</v>
          </cell>
          <cell r="C782" t="str">
            <v>VAR_cap</v>
          </cell>
          <cell r="D782" t="str">
            <v>-</v>
          </cell>
          <cell r="F782">
            <v>4.7629508344553097E-3</v>
          </cell>
          <cell r="G782">
            <v>3.09703325059737E-2</v>
          </cell>
          <cell r="H782">
            <v>7.5298926217796797E-2</v>
          </cell>
          <cell r="I782">
            <v>7.5300011749846393E-2</v>
          </cell>
          <cell r="J782">
            <v>7.5301259806156901E-2</v>
          </cell>
          <cell r="K782">
            <v>7.5301488766641306E-2</v>
          </cell>
          <cell r="L782">
            <v>7.5301579644393601E-2</v>
          </cell>
          <cell r="M782">
            <v>7.5302969358313904E-2</v>
          </cell>
          <cell r="N782">
            <v>7.5303277861175105E-2</v>
          </cell>
          <cell r="O782">
            <v>7.5303610764776902E-2</v>
          </cell>
          <cell r="P782">
            <v>7.5303788386406306E-2</v>
          </cell>
        </row>
        <row r="783">
          <cell r="B783" t="str">
            <v>DH-EBAT</v>
          </cell>
          <cell r="C783" t="str">
            <v>VAR_fout</v>
          </cell>
          <cell r="D783" t="str">
            <v>ELC35</v>
          </cell>
          <cell r="E783">
            <v>1.3681185562198517E-2</v>
          </cell>
          <cell r="F783">
            <v>1.0729121742121086E-2</v>
          </cell>
          <cell r="G783">
            <v>1.1077992307354E-2</v>
          </cell>
          <cell r="H783">
            <v>1.2947718833545199E-2</v>
          </cell>
          <cell r="I783">
            <v>0.15726287120226048</v>
          </cell>
          <cell r="J783">
            <v>2.5133041755562546</v>
          </cell>
          <cell r="K783">
            <v>3.2954319490158022</v>
          </cell>
          <cell r="L783">
            <v>7.277726782393187</v>
          </cell>
          <cell r="M783">
            <v>7.5905192010950202</v>
          </cell>
          <cell r="N783">
            <v>9.2224968369781823</v>
          </cell>
          <cell r="O783">
            <v>8.9195268354100676</v>
          </cell>
          <cell r="P783">
            <v>8.4104800663182839</v>
          </cell>
        </row>
        <row r="784">
          <cell r="B784" t="str">
            <v>DH-EBAT</v>
          </cell>
          <cell r="C784" t="str">
            <v>VAR_fout</v>
          </cell>
          <cell r="D784" t="str">
            <v>AUX_DH-EBAT_OUT</v>
          </cell>
          <cell r="E784">
            <v>1.368118556219851E-2</v>
          </cell>
          <cell r="F784">
            <v>1.0729121742121083E-2</v>
          </cell>
          <cell r="G784">
            <v>1.1077992307353996E-2</v>
          </cell>
          <cell r="H784">
            <v>1.2947718833545195E-2</v>
          </cell>
          <cell r="I784">
            <v>0.15726287120226037</v>
          </cell>
          <cell r="J784">
            <v>2.5133041755562542</v>
          </cell>
          <cell r="K784">
            <v>3.2954319490158013</v>
          </cell>
          <cell r="L784">
            <v>7.2777267823931844</v>
          </cell>
          <cell r="M784">
            <v>7.5905192010950167</v>
          </cell>
          <cell r="N784">
            <v>9.222496836978177</v>
          </cell>
          <cell r="O784">
            <v>8.9195268354100676</v>
          </cell>
          <cell r="P784">
            <v>8.4104800663182804</v>
          </cell>
        </row>
        <row r="785">
          <cell r="B785" t="str">
            <v>DH-EBAT</v>
          </cell>
          <cell r="C785" t="str">
            <v>VAR_fin</v>
          </cell>
          <cell r="D785" t="str">
            <v>ELC35</v>
          </cell>
          <cell r="E785">
            <v>1.5305312817718989E-2</v>
          </cell>
          <cell r="F785">
            <v>1.2004223780943362E-2</v>
          </cell>
          <cell r="G785">
            <v>1.2392783794230434E-2</v>
          </cell>
          <cell r="H785">
            <v>1.4483569804844816E-2</v>
          </cell>
          <cell r="I785">
            <v>0.17586123518159949</v>
          </cell>
          <cell r="J785">
            <v>2.8104616786559364</v>
          </cell>
          <cell r="K785">
            <v>3.6850589252542636</v>
          </cell>
          <cell r="L785">
            <v>8.1381842490736709</v>
          </cell>
          <cell r="M785">
            <v>8.4879582878893061</v>
          </cell>
          <cell r="N785">
            <v>10.312886143230807</v>
          </cell>
          <cell r="O785">
            <v>9.9740957154092875</v>
          </cell>
          <cell r="P785">
            <v>9.4048641369264629</v>
          </cell>
        </row>
        <row r="786">
          <cell r="B786" t="str">
            <v>DH-EBAT</v>
          </cell>
          <cell r="C786" t="str">
            <v>VAR_fin</v>
          </cell>
          <cell r="D786" t="str">
            <v>AUX_DH-EBAT_IN</v>
          </cell>
          <cell r="E786">
            <v>1.5305312817718989E-2</v>
          </cell>
          <cell r="F786">
            <v>1.2004223780943362E-2</v>
          </cell>
          <cell r="G786">
            <v>1.2392783794230434E-2</v>
          </cell>
          <cell r="H786">
            <v>1.4483569804844816E-2</v>
          </cell>
          <cell r="I786">
            <v>0.17586123518159949</v>
          </cell>
          <cell r="J786">
            <v>2.8104616786559364</v>
          </cell>
          <cell r="K786">
            <v>3.6850589252542636</v>
          </cell>
          <cell r="L786">
            <v>8.1381842490736709</v>
          </cell>
          <cell r="M786">
            <v>8.4879582878893061</v>
          </cell>
          <cell r="N786">
            <v>10.312886143230807</v>
          </cell>
          <cell r="O786">
            <v>9.9740957154092875</v>
          </cell>
          <cell r="P786">
            <v>9.4048641369264629</v>
          </cell>
        </row>
        <row r="787">
          <cell r="B787" t="str">
            <v>DH-EBAT</v>
          </cell>
          <cell r="C787" t="str">
            <v>VAR_ncap</v>
          </cell>
          <cell r="D787" t="str">
            <v>-</v>
          </cell>
          <cell r="E787">
            <v>1.91242881802859E-3</v>
          </cell>
          <cell r="F787">
            <v>3.8160991382209602E-6</v>
          </cell>
          <cell r="G787">
            <v>1.08704871106387E-5</v>
          </cell>
          <cell r="H787">
            <v>3.7916347233360101E-4</v>
          </cell>
          <cell r="I787">
            <v>2.6506462740379801E-2</v>
          </cell>
          <cell r="J787">
            <v>0.54828520469464603</v>
          </cell>
          <cell r="K787">
            <v>0.44633398815675701</v>
          </cell>
          <cell r="L787">
            <v>0.50574332940962197</v>
          </cell>
          <cell r="M787">
            <v>0.36857394149562001</v>
          </cell>
          <cell r="N787">
            <v>0.70336331721982703</v>
          </cell>
          <cell r="O787">
            <v>0.53843920283967395</v>
          </cell>
          <cell r="P787">
            <v>0.17340718027910701</v>
          </cell>
        </row>
        <row r="788">
          <cell r="B788" t="str">
            <v>DH-EBAT</v>
          </cell>
          <cell r="C788" t="str">
            <v>VAR_cap</v>
          </cell>
          <cell r="D788" t="str">
            <v>-</v>
          </cell>
          <cell r="E788">
            <v>1.91242881802859E-3</v>
          </cell>
          <cell r="F788">
            <v>1.9156095282253449E-3</v>
          </cell>
          <cell r="G788">
            <v>1.9248927077776662E-3</v>
          </cell>
          <cell r="H788">
            <v>1.788291415826572E-3</v>
          </cell>
          <cell r="I788">
            <v>2.688848037632361E-2</v>
          </cell>
          <cell r="J788">
            <v>0.57486833471819321</v>
          </cell>
          <cell r="K788">
            <v>1.0083593256019483</v>
          </cell>
          <cell r="L788">
            <v>1.1393614072524256</v>
          </cell>
          <cell r="M788">
            <v>1.0750769388692853</v>
          </cell>
          <cell r="N788">
            <v>1.3310407086624954</v>
          </cell>
          <cell r="O788">
            <v>1.3070773248893375</v>
          </cell>
          <cell r="P788">
            <v>1.1865040680615235</v>
          </cell>
        </row>
        <row r="789">
          <cell r="B789" t="str">
            <v>RHEM-EBAT</v>
          </cell>
          <cell r="C789" t="str">
            <v>VAR_fout</v>
          </cell>
          <cell r="D789" t="str">
            <v>RHEM_ELC</v>
          </cell>
          <cell r="E789">
            <v>5.1149071532940174E-3</v>
          </cell>
          <cell r="F789">
            <v>5.1252219533930582E-3</v>
          </cell>
          <cell r="G789">
            <v>5.1625987932067E-3</v>
          </cell>
          <cell r="H789">
            <v>5.0703762244292988E-2</v>
          </cell>
          <cell r="I789">
            <v>9.5414338261779613E-2</v>
          </cell>
          <cell r="J789">
            <v>0.14035509631823692</v>
          </cell>
          <cell r="K789">
            <v>0.14269367297500782</v>
          </cell>
          <cell r="L789">
            <v>0.14351386662965562</v>
          </cell>
          <cell r="M789">
            <v>0.15374773955935941</v>
          </cell>
          <cell r="N789">
            <v>0.15216657292978858</v>
          </cell>
          <cell r="O789">
            <v>0.15547089221601293</v>
          </cell>
          <cell r="P789">
            <v>0.17081209874001491</v>
          </cell>
        </row>
        <row r="790">
          <cell r="B790" t="str">
            <v>RHEM-EBAT</v>
          </cell>
          <cell r="C790" t="str">
            <v>VAR_fout</v>
          </cell>
          <cell r="D790" t="str">
            <v>AUX_RHEM-EBAT_OUT</v>
          </cell>
          <cell r="E790">
            <v>5.1149071532940243E-3</v>
          </cell>
          <cell r="F790">
            <v>5.125221953393066E-3</v>
          </cell>
          <cell r="G790">
            <v>5.1625987932067052E-3</v>
          </cell>
          <cell r="H790">
            <v>5.070376224429303E-2</v>
          </cell>
          <cell r="I790">
            <v>9.5414338261779696E-2</v>
          </cell>
          <cell r="J790">
            <v>0.14035509631823698</v>
          </cell>
          <cell r="K790">
            <v>0.1426936729750079</v>
          </cell>
          <cell r="L790">
            <v>0.14351386662965573</v>
          </cell>
          <cell r="M790">
            <v>0.15374773955935955</v>
          </cell>
          <cell r="N790">
            <v>0.15216657292978872</v>
          </cell>
          <cell r="O790">
            <v>0.1554708922160131</v>
          </cell>
          <cell r="P790">
            <v>0.17081209874001507</v>
          </cell>
        </row>
        <row r="791">
          <cell r="B791" t="str">
            <v>RHEM-EBAT</v>
          </cell>
          <cell r="C791" t="str">
            <v>VAR_fin</v>
          </cell>
          <cell r="D791" t="str">
            <v>RHEM_ELC</v>
          </cell>
          <cell r="E791">
            <v>5.6629838787846049E-3</v>
          </cell>
          <cell r="F791">
            <v>5.6743906530960907E-3</v>
          </cell>
          <cell r="G791">
            <v>5.7143294842082679E-3</v>
          </cell>
          <cell r="H791">
            <v>5.607669893011779E-2</v>
          </cell>
          <cell r="I791">
            <v>0.10552055097291263</v>
          </cell>
          <cell r="J791">
            <v>0.15521895322936194</v>
          </cell>
          <cell r="K791">
            <v>0.15780510282767449</v>
          </cell>
          <cell r="L791">
            <v>0.158712178939628</v>
          </cell>
          <cell r="M791">
            <v>0.17002940591995083</v>
          </cell>
          <cell r="N791">
            <v>0.1682808494071262</v>
          </cell>
          <cell r="O791">
            <v>0.17193497978170083</v>
          </cell>
          <cell r="P791">
            <v>0.18890105984351016</v>
          </cell>
        </row>
        <row r="792">
          <cell r="B792" t="str">
            <v>RHEM-EBAT</v>
          </cell>
          <cell r="C792" t="str">
            <v>VAR_fin</v>
          </cell>
          <cell r="D792" t="str">
            <v>AUX_RHEM-EBAT_IN</v>
          </cell>
          <cell r="E792">
            <v>5.6629838787846049E-3</v>
          </cell>
          <cell r="F792">
            <v>5.6743906530960907E-3</v>
          </cell>
          <cell r="G792">
            <v>5.7143294842082679E-3</v>
          </cell>
          <cell r="H792">
            <v>5.607669893011779E-2</v>
          </cell>
          <cell r="I792">
            <v>0.10552055097291263</v>
          </cell>
          <cell r="J792">
            <v>0.15521895322936194</v>
          </cell>
          <cell r="K792">
            <v>0.15780510282767449</v>
          </cell>
          <cell r="L792">
            <v>0.158712178939628</v>
          </cell>
          <cell r="M792">
            <v>0.17002940591995083</v>
          </cell>
          <cell r="N792">
            <v>0.1682808494071262</v>
          </cell>
          <cell r="O792">
            <v>0.17193497978170083</v>
          </cell>
          <cell r="P792">
            <v>0.18890105984351016</v>
          </cell>
        </row>
        <row r="793">
          <cell r="B793" t="str">
            <v>RHEM-EBAT</v>
          </cell>
          <cell r="C793" t="str">
            <v>VAR_ncap</v>
          </cell>
          <cell r="D793" t="str">
            <v>-</v>
          </cell>
          <cell r="E793">
            <v>2.0975379517505798E-3</v>
          </cell>
          <cell r="F793">
            <v>4.88992402688322E-6</v>
          </cell>
          <cell r="G793">
            <v>1.9809014339458599E-5</v>
          </cell>
          <cell r="H793">
            <v>1.9300288022054302E-2</v>
          </cell>
          <cell r="I793">
            <v>1.9852885106201701E-2</v>
          </cell>
          <cell r="J793">
            <v>3.3847383422548602E-2</v>
          </cell>
          <cell r="K793">
            <v>1.9433033706556101E-2</v>
          </cell>
          <cell r="L793">
            <v>2.7835823886575298E-2</v>
          </cell>
          <cell r="M793">
            <v>2.6414854647949699E-2</v>
          </cell>
          <cell r="N793">
            <v>2.16772578992716E-2</v>
          </cell>
          <cell r="O793">
            <v>3.7356889096151098E-2</v>
          </cell>
          <cell r="P793">
            <v>1.80291105371185E-2</v>
          </cell>
        </row>
        <row r="794">
          <cell r="B794" t="str">
            <v>RHEM-EBAT</v>
          </cell>
          <cell r="C794" t="str">
            <v>VAR_cap</v>
          </cell>
          <cell r="D794" t="str">
            <v>-</v>
          </cell>
          <cell r="E794">
            <v>2.1001237640866188E-3</v>
          </cell>
          <cell r="F794">
            <v>2.1041939128939265E-3</v>
          </cell>
          <cell r="G794">
            <v>2.1226080142602599E-3</v>
          </cell>
          <cell r="H794">
            <v>2.0856831042667362E-2</v>
          </cell>
          <cell r="I794">
            <v>3.9160846568831481E-2</v>
          </cell>
          <cell r="J794">
            <v>5.7749627959385506E-2</v>
          </cell>
          <cell r="K794">
            <v>6.3572172714928418E-2</v>
          </cell>
          <cell r="L794">
            <v>5.8826461848069111E-2</v>
          </cell>
          <cell r="M794">
            <v>6.2989100968070644E-2</v>
          </cell>
          <cell r="N794">
            <v>6.2348457843804085E-2</v>
          </cell>
          <cell r="O794">
            <v>6.3708080576735451E-2</v>
          </cell>
          <cell r="P794">
            <v>7.0007637257080077E-2</v>
          </cell>
        </row>
        <row r="795">
          <cell r="B795" t="str">
            <v>HPLGEO</v>
          </cell>
          <cell r="C795" t="str">
            <v>VAR_fout</v>
          </cell>
          <cell r="D795" t="str">
            <v>LTH</v>
          </cell>
          <cell r="J795">
            <v>1.4005486829653053E-3</v>
          </cell>
          <cell r="K795">
            <v>1.4018225773130392E-3</v>
          </cell>
          <cell r="L795">
            <v>1.4138052794284313E-3</v>
          </cell>
          <cell r="M795">
            <v>1.4259047736533581E-3</v>
          </cell>
          <cell r="N795">
            <v>2.1636654904825525E-3</v>
          </cell>
          <cell r="O795">
            <v>2.2362733166530445E-3</v>
          </cell>
          <cell r="P795">
            <v>3.1884628124404183E-3</v>
          </cell>
        </row>
        <row r="796">
          <cell r="B796" t="str">
            <v>HPLGEO</v>
          </cell>
          <cell r="C796" t="str">
            <v>VAR_fin</v>
          </cell>
          <cell r="D796" t="str">
            <v>GEO</v>
          </cell>
          <cell r="J796">
            <v>1.6477043329003582E-3</v>
          </cell>
          <cell r="K796">
            <v>1.6492030321329861E-3</v>
          </cell>
          <cell r="L796">
            <v>1.6633003287393306E-3</v>
          </cell>
          <cell r="M796">
            <v>1.6775350278274814E-3</v>
          </cell>
          <cell r="N796">
            <v>2.5454888123324117E-3</v>
          </cell>
          <cell r="O796">
            <v>2.6309097842977E-3</v>
          </cell>
          <cell r="P796">
            <v>3.7511327205181355E-3</v>
          </cell>
        </row>
        <row r="797">
          <cell r="B797" t="str">
            <v>HPLGEO</v>
          </cell>
          <cell r="C797" t="str">
            <v>VAR_ncap</v>
          </cell>
          <cell r="D797" t="str">
            <v>-</v>
          </cell>
          <cell r="J797">
            <v>8.4979915918955101E-5</v>
          </cell>
          <cell r="K797">
            <v>8.5359473789429001E-7</v>
          </cell>
          <cell r="L797">
            <v>2.4682994992014099E-5</v>
          </cell>
          <cell r="M797">
            <v>1.4161086421652501E-6</v>
          </cell>
          <cell r="N797">
            <v>1.20642843231867E-4</v>
          </cell>
          <cell r="O797">
            <v>2.9980879275497799E-6</v>
          </cell>
          <cell r="P797">
            <v>1.3571544205469199E-4</v>
          </cell>
        </row>
        <row r="798">
          <cell r="B798" t="str">
            <v>HPLGEO</v>
          </cell>
          <cell r="C798" t="str">
            <v>VAR_cap</v>
          </cell>
          <cell r="D798" t="str">
            <v>-</v>
          </cell>
          <cell r="J798">
            <v>8.4979915918955101E-5</v>
          </cell>
          <cell r="K798">
            <v>8.5833510656849397E-5</v>
          </cell>
          <cell r="L798">
            <v>1.10516505648864E-4</v>
          </cell>
          <cell r="M798">
            <v>1.0067316391669799E-4</v>
          </cell>
          <cell r="N798">
            <v>1.4759554160394099E-4</v>
          </cell>
          <cell r="O798">
            <v>1.49740034793596E-4</v>
          </cell>
          <cell r="P798">
            <v>2.60772481856274E-4</v>
          </cell>
        </row>
        <row r="799">
          <cell r="B799" t="str">
            <v>CT_CWODBDSCCS</v>
          </cell>
          <cell r="C799" t="str">
            <v>VAR_fout</v>
          </cell>
          <cell r="D799" t="str">
            <v>CO2_O</v>
          </cell>
          <cell r="J799">
            <v>0.13256506521087466</v>
          </cell>
          <cell r="K799">
            <v>0.25900572592584165</v>
          </cell>
          <cell r="L799">
            <v>535.75042904080794</v>
          </cell>
          <cell r="M799">
            <v>714.03845326447993</v>
          </cell>
          <cell r="N799">
            <v>604.36498623789896</v>
          </cell>
          <cell r="O799">
            <v>707.02656118246387</v>
          </cell>
          <cell r="P799">
            <v>705.89493762141149</v>
          </cell>
        </row>
        <row r="800">
          <cell r="B800" t="str">
            <v>CT_CWODBDSCCS</v>
          </cell>
          <cell r="C800" t="str">
            <v>VAR_fout</v>
          </cell>
          <cell r="D800" t="str">
            <v>CO2</v>
          </cell>
          <cell r="J800">
            <v>-0.13256506521087499</v>
          </cell>
          <cell r="K800">
            <v>-0.25900572592584198</v>
          </cell>
          <cell r="L800">
            <v>-535.75042904080794</v>
          </cell>
          <cell r="M800">
            <v>-714.03845326447902</v>
          </cell>
          <cell r="N800">
            <v>-604.36498623789896</v>
          </cell>
          <cell r="O800">
            <v>-707.02656118246398</v>
          </cell>
          <cell r="P800">
            <v>-705.89493762141205</v>
          </cell>
        </row>
        <row r="801">
          <cell r="B801" t="str">
            <v>CT_CWODBDSCCS</v>
          </cell>
          <cell r="C801" t="str">
            <v>VAR_fout</v>
          </cell>
          <cell r="D801" t="str">
            <v>BDS</v>
          </cell>
          <cell r="J801">
            <v>7.4174457528170597E-4</v>
          </cell>
          <cell r="K801">
            <v>1.4492211192050435E-3</v>
          </cell>
          <cell r="L801">
            <v>2.9976975744984382</v>
          </cell>
          <cell r="M801">
            <v>3.9952769487871134</v>
          </cell>
          <cell r="N801">
            <v>3.3816182967893318</v>
          </cell>
          <cell r="O801">
            <v>3.9560431362738226</v>
          </cell>
          <cell r="P801">
            <v>3.9497113350836934</v>
          </cell>
        </row>
        <row r="802">
          <cell r="B802" t="str">
            <v>CT_CWODBDSCCS</v>
          </cell>
          <cell r="C802" t="str">
            <v>VAR_fout</v>
          </cell>
          <cell r="D802" t="str">
            <v>LTH</v>
          </cell>
          <cell r="J802">
            <v>2.89280384359865E-4</v>
          </cell>
          <cell r="K802">
            <v>5.6519623648996684E-4</v>
          </cell>
          <cell r="L802">
            <v>1.1691020540543875</v>
          </cell>
          <cell r="M802">
            <v>1.5581580100269714</v>
          </cell>
          <cell r="N802">
            <v>1.3188311357478359</v>
          </cell>
          <cell r="O802">
            <v>1.542856823146789</v>
          </cell>
          <cell r="P802">
            <v>1.5403874206826382</v>
          </cell>
        </row>
        <row r="803">
          <cell r="B803" t="str">
            <v>CT_CWODBDSCCS</v>
          </cell>
          <cell r="C803" t="str">
            <v>VAR_fin</v>
          </cell>
          <cell r="D803" t="str">
            <v>CWOD</v>
          </cell>
          <cell r="J803">
            <v>2.1136011672652191E-3</v>
          </cell>
          <cell r="K803">
            <v>4.1295555791747715E-3</v>
          </cell>
          <cell r="L803">
            <v>8.5419392385332831</v>
          </cell>
          <cell r="M803">
            <v>11.384541665568873</v>
          </cell>
          <cell r="N803">
            <v>9.6359213367011947</v>
          </cell>
          <cell r="O803">
            <v>11.272744916812256</v>
          </cell>
          <cell r="P803">
            <v>11.254702449320977</v>
          </cell>
        </row>
        <row r="804">
          <cell r="B804" t="str">
            <v>CT_CWODBDSCCS</v>
          </cell>
          <cell r="C804" t="str">
            <v>VAR_fin</v>
          </cell>
          <cell r="D804" t="str">
            <v>CELC</v>
          </cell>
          <cell r="J804">
            <v>9.5738031966717288E-5</v>
          </cell>
          <cell r="K804">
            <v>1.8705304017167964E-4</v>
          </cell>
          <cell r="L804">
            <v>0.38691710836561993</v>
          </cell>
          <cell r="M804">
            <v>0.51567610331845137</v>
          </cell>
          <cell r="N804">
            <v>0.43647030444988011</v>
          </cell>
          <cell r="O804">
            <v>0.51061213908905723</v>
          </cell>
          <cell r="P804">
            <v>0.50979488446401644</v>
          </cell>
        </row>
        <row r="805">
          <cell r="B805" t="str">
            <v>CT_CWODBDSCCS</v>
          </cell>
          <cell r="C805" t="str">
            <v>VAR_ncap</v>
          </cell>
          <cell r="D805" t="str">
            <v>-</v>
          </cell>
          <cell r="J805">
            <v>1.29668741665706E-4</v>
          </cell>
          <cell r="K805">
            <v>7.0918339069255706E-5</v>
          </cell>
          <cell r="L805">
            <v>0.21132679805624199</v>
          </cell>
          <cell r="M805">
            <v>3.4297345381871297E-5</v>
          </cell>
          <cell r="N805">
            <v>6.4452743039050399E-6</v>
          </cell>
          <cell r="O805">
            <v>2.9370224781604702E-5</v>
          </cell>
          <cell r="P805">
            <v>0.204911520932963</v>
          </cell>
        </row>
        <row r="806">
          <cell r="B806" t="str">
            <v>CT_CWODBDSCCS</v>
          </cell>
          <cell r="C806" t="str">
            <v>VAR_cap</v>
          </cell>
          <cell r="D806" t="str">
            <v>-</v>
          </cell>
          <cell r="J806">
            <v>1.29668741665706E-4</v>
          </cell>
          <cell r="K806">
            <v>2.0058708073496199E-4</v>
          </cell>
          <cell r="L806">
            <v>0.211527385136977</v>
          </cell>
          <cell r="M806">
            <v>0.211544501966867</v>
          </cell>
          <cell r="N806">
            <v>0.211438459014997</v>
          </cell>
          <cell r="O806">
            <v>0.211396910900709</v>
          </cell>
          <cell r="P806">
            <v>0.20498163377743001</v>
          </cell>
        </row>
        <row r="807">
          <cell r="B807" t="str">
            <v>EHYD-PUM15</v>
          </cell>
          <cell r="C807" t="str">
            <v>VAR_fout</v>
          </cell>
          <cell r="D807" t="str">
            <v>ELC</v>
          </cell>
          <cell r="F807">
            <v>7.6511702176317474E-3</v>
          </cell>
          <cell r="G807">
            <v>7.4983740680975471E-3</v>
          </cell>
          <cell r="H807">
            <v>9.1669158834081221E-3</v>
          </cell>
          <cell r="I807">
            <v>9.1888397607415174E-3</v>
          </cell>
          <cell r="J807">
            <v>8.762943982600465E-3</v>
          </cell>
          <cell r="K807">
            <v>9.5777375016336853E-3</v>
          </cell>
          <cell r="L807">
            <v>1.402313967149889E-2</v>
          </cell>
          <cell r="M807">
            <v>1.4480499461451714E-2</v>
          </cell>
          <cell r="N807">
            <v>1.7702547567859321E-2</v>
          </cell>
          <cell r="O807">
            <v>1.7181943923634427E-2</v>
          </cell>
          <cell r="P807">
            <v>3.5138887428642997E-2</v>
          </cell>
        </row>
        <row r="808">
          <cell r="B808" t="str">
            <v>EHYD-PUM15</v>
          </cell>
          <cell r="C808" t="str">
            <v>VAR_fout</v>
          </cell>
          <cell r="D808" t="str">
            <v>AUX_PUMP_OUT</v>
          </cell>
          <cell r="F808">
            <v>7.6511702176317474E-3</v>
          </cell>
          <cell r="G808">
            <v>7.4983740680975471E-3</v>
          </cell>
          <cell r="H808">
            <v>9.1669158834081221E-3</v>
          </cell>
          <cell r="I808">
            <v>9.1888397607415174E-3</v>
          </cell>
          <cell r="J808">
            <v>8.762943982600465E-3</v>
          </cell>
          <cell r="K808">
            <v>9.5777375016336853E-3</v>
          </cell>
          <cell r="L808">
            <v>1.402313967149889E-2</v>
          </cell>
          <cell r="M808">
            <v>1.4480499461451714E-2</v>
          </cell>
          <cell r="N808">
            <v>1.7702547567859321E-2</v>
          </cell>
          <cell r="O808">
            <v>1.7181943923634427E-2</v>
          </cell>
          <cell r="P808">
            <v>3.5138887428642997E-2</v>
          </cell>
        </row>
        <row r="809">
          <cell r="B809" t="str">
            <v>EHYD-PUM15</v>
          </cell>
          <cell r="C809" t="str">
            <v>VAR_fin</v>
          </cell>
          <cell r="D809" t="str">
            <v>AUX_PUMP_IN</v>
          </cell>
          <cell r="F809">
            <v>9.5639627700870884E-3</v>
          </cell>
          <cell r="G809">
            <v>9.3680264909588914E-3</v>
          </cell>
          <cell r="H809">
            <v>1.1453703761539076E-2</v>
          </cell>
          <cell r="I809">
            <v>1.1481108610924204E-2</v>
          </cell>
          <cell r="J809">
            <v>1.0948876104785439E-2</v>
          </cell>
          <cell r="K809">
            <v>1.1967230785852358E-2</v>
          </cell>
          <cell r="L809">
            <v>1.7524114237645362E-2</v>
          </cell>
          <cell r="M809">
            <v>1.8095683235847801E-2</v>
          </cell>
          <cell r="N809">
            <v>2.2123243367971678E-2</v>
          </cell>
          <cell r="O809">
            <v>2.1472488813061293E-2</v>
          </cell>
          <cell r="P809">
            <v>4.3919514419202818E-2</v>
          </cell>
        </row>
        <row r="810">
          <cell r="B810" t="str">
            <v>EHYD-PUM15</v>
          </cell>
          <cell r="C810" t="str">
            <v>VAR_fin</v>
          </cell>
          <cell r="D810" t="str">
            <v>ELC</v>
          </cell>
          <cell r="F810">
            <v>9.5639627700870884E-3</v>
          </cell>
          <cell r="G810">
            <v>9.3680264909588914E-3</v>
          </cell>
          <cell r="H810">
            <v>1.1453703761539076E-2</v>
          </cell>
          <cell r="I810">
            <v>1.1481108610924204E-2</v>
          </cell>
          <cell r="J810">
            <v>1.0948876104785439E-2</v>
          </cell>
          <cell r="K810">
            <v>1.1967230785852358E-2</v>
          </cell>
          <cell r="L810">
            <v>1.7524114237645362E-2</v>
          </cell>
          <cell r="M810">
            <v>1.8095683235847801E-2</v>
          </cell>
          <cell r="N810">
            <v>2.2123243367971678E-2</v>
          </cell>
          <cell r="O810">
            <v>2.1472488813061293E-2</v>
          </cell>
          <cell r="P810">
            <v>4.3919514419202818E-2</v>
          </cell>
        </row>
        <row r="811">
          <cell r="B811" t="str">
            <v>EHYD-PUM15</v>
          </cell>
          <cell r="C811" t="str">
            <v>VAR_ncap</v>
          </cell>
          <cell r="D811" t="str">
            <v>-</v>
          </cell>
          <cell r="F811">
            <v>9.5597708222994301E-4</v>
          </cell>
          <cell r="G811">
            <v>1.26020576166882E-5</v>
          </cell>
          <cell r="H811">
            <v>6.2257533694171903E-6</v>
          </cell>
          <cell r="I811">
            <v>5.9360013140081001E-6</v>
          </cell>
          <cell r="J811">
            <v>3.8151042242949102E-4</v>
          </cell>
          <cell r="K811">
            <v>3.1240198591133701E-6</v>
          </cell>
          <cell r="L811">
            <v>3.3622059429971201E-4</v>
          </cell>
          <cell r="M811">
            <v>1.6651760419949001E-5</v>
          </cell>
          <cell r="N811">
            <v>1.6644672257360299E-3</v>
          </cell>
        </row>
        <row r="812">
          <cell r="B812" t="str">
            <v>EHYD-PUM15</v>
          </cell>
          <cell r="C812" t="str">
            <v>VAR_cap</v>
          </cell>
          <cell r="D812" t="str">
            <v>-</v>
          </cell>
          <cell r="F812">
            <v>9.5597708222994301E-4</v>
          </cell>
          <cell r="G812">
            <v>9.5597708222994301E-4</v>
          </cell>
          <cell r="H812">
            <v>9.5597708222994301E-4</v>
          </cell>
          <cell r="I812">
            <v>9.7007841254900297E-4</v>
          </cell>
          <cell r="J812">
            <v>9.7480489321604899E-4</v>
          </cell>
          <cell r="K812">
            <v>1.03941494365442E-3</v>
          </cell>
          <cell r="L812">
            <v>1.3622513169595501E-3</v>
          </cell>
          <cell r="M812">
            <v>1.3648953184278599E-3</v>
          </cell>
          <cell r="N812">
            <v>1.70560597269289E-3</v>
          </cell>
          <cell r="O812">
            <v>1.7182476915383201E-3</v>
          </cell>
          <cell r="P812">
            <v>3.38271491727435E-3</v>
          </cell>
        </row>
        <row r="813">
          <cell r="B813" t="str">
            <v>D-EWST</v>
          </cell>
          <cell r="C813" t="str">
            <v>VAR_fout</v>
          </cell>
          <cell r="D813" t="str">
            <v>CO2</v>
          </cell>
          <cell r="E813">
            <v>2266.2963919676199</v>
          </cell>
          <cell r="F813">
            <v>2247.4637847612098</v>
          </cell>
          <cell r="G813">
            <v>2314.7186839763199</v>
          </cell>
          <cell r="H813">
            <v>2238.5128365768501</v>
          </cell>
          <cell r="I813">
            <v>2240.4548729353601</v>
          </cell>
          <cell r="J813">
            <v>2460.27712008345</v>
          </cell>
          <cell r="K813">
            <v>2506.5948780332001</v>
          </cell>
          <cell r="L813">
            <v>2552.9131279800799</v>
          </cell>
          <cell r="M813">
            <v>2434.2589436067701</v>
          </cell>
          <cell r="N813">
            <v>2318.9814468693899</v>
          </cell>
          <cell r="O813">
            <v>2318.8080904744802</v>
          </cell>
          <cell r="P813">
            <v>2318.9594151651299</v>
          </cell>
        </row>
        <row r="814">
          <cell r="B814" t="str">
            <v>D-EWST</v>
          </cell>
          <cell r="C814" t="str">
            <v>VAR_fout</v>
          </cell>
          <cell r="D814" t="str">
            <v>EWST</v>
          </cell>
          <cell r="E814">
            <v>48.842594654474546</v>
          </cell>
          <cell r="F814">
            <v>48.437157260559516</v>
          </cell>
          <cell r="G814">
            <v>49.886616295364249</v>
          </cell>
          <cell r="H814">
            <v>48.244248894515287</v>
          </cell>
          <cell r="I814">
            <v>48.286103126381626</v>
          </cell>
          <cell r="J814">
            <v>53.023213794901956</v>
          </cell>
          <cell r="K814">
            <v>54.021441336922486</v>
          </cell>
          <cell r="L814">
            <v>55.019679482329302</v>
          </cell>
          <cell r="M814">
            <v>52.46247723290449</v>
          </cell>
          <cell r="N814">
            <v>49.978048423909122</v>
          </cell>
          <cell r="O814">
            <v>49.974312294708682</v>
          </cell>
          <cell r="P814">
            <v>49.977573602696729</v>
          </cell>
        </row>
        <row r="815">
          <cell r="B815" t="str">
            <v>D-EWST</v>
          </cell>
          <cell r="C815" t="str">
            <v>VAR_fin</v>
          </cell>
          <cell r="D815" t="str">
            <v>WSTNREN</v>
          </cell>
          <cell r="E815">
            <v>24.421297327237276</v>
          </cell>
          <cell r="F815">
            <v>24.218359749581996</v>
          </cell>
          <cell r="G815">
            <v>24.943089266986174</v>
          </cell>
          <cell r="H815">
            <v>24.121905566560855</v>
          </cell>
          <cell r="I815">
            <v>24.142832682493133</v>
          </cell>
          <cell r="J815">
            <v>26.511606897450974</v>
          </cell>
          <cell r="K815">
            <v>27.01072066846125</v>
          </cell>
          <cell r="L815">
            <v>27.509839741164644</v>
          </cell>
          <cell r="M815">
            <v>26.231238616452252</v>
          </cell>
          <cell r="N815">
            <v>24.989024211954558</v>
          </cell>
          <cell r="O815">
            <v>24.98715614735433</v>
          </cell>
          <cell r="P815">
            <v>24.988786801348358</v>
          </cell>
        </row>
        <row r="816">
          <cell r="B816" t="str">
            <v>D-EWST</v>
          </cell>
          <cell r="C816" t="str">
            <v>VAR_fin</v>
          </cell>
          <cell r="D816" t="str">
            <v>WSTREN</v>
          </cell>
          <cell r="E816">
            <v>24.421297327237276</v>
          </cell>
          <cell r="F816">
            <v>24.218359749581996</v>
          </cell>
          <cell r="G816">
            <v>24.943089266986174</v>
          </cell>
          <cell r="H816">
            <v>24.121905566560855</v>
          </cell>
          <cell r="I816">
            <v>24.142832682493133</v>
          </cell>
          <cell r="J816">
            <v>26.511606897450974</v>
          </cell>
          <cell r="K816">
            <v>27.01072066846125</v>
          </cell>
          <cell r="L816">
            <v>27.509839741164644</v>
          </cell>
          <cell r="M816">
            <v>26.231238616452252</v>
          </cell>
          <cell r="N816">
            <v>24.989024211954558</v>
          </cell>
          <cell r="O816">
            <v>24.98715614735433</v>
          </cell>
          <cell r="P816">
            <v>24.988786801348358</v>
          </cell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326.21800906144892</v>
          </cell>
          <cell r="E4">
            <v>450.32918706905343</v>
          </cell>
          <cell r="F4">
            <v>774.19993199350392</v>
          </cell>
          <cell r="G4">
            <v>817.1063044097076</v>
          </cell>
          <cell r="H4">
            <v>711.15278404658386</v>
          </cell>
          <cell r="I4">
            <v>709.06977438927515</v>
          </cell>
          <cell r="J4">
            <v>707.55008671385997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71.640012895561227</v>
          </cell>
          <cell r="E5">
            <v>319.6003177199218</v>
          </cell>
          <cell r="F5">
            <v>721.93155692531946</v>
          </cell>
          <cell r="G5">
            <v>741.55081770668437</v>
          </cell>
          <cell r="H5">
            <v>657.88266148314131</v>
          </cell>
          <cell r="I5">
            <v>674.9634837975027</v>
          </cell>
          <cell r="J5">
            <v>680.74401811056555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184.53028329776026</v>
          </cell>
          <cell r="E6">
            <v>98.041157120516473</v>
          </cell>
          <cell r="F6">
            <v>23.031994285970278</v>
          </cell>
          <cell r="G6">
            <v>30.737287919633879</v>
          </cell>
          <cell r="H6">
            <v>26.026167876903514</v>
          </cell>
          <cell r="I6">
            <v>19.801862547863347</v>
          </cell>
          <cell r="J6">
            <v>18.305890251168851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70.047712868127121</v>
          </cell>
          <cell r="E7">
            <v>32.687712228615162</v>
          </cell>
          <cell r="F7">
            <v>29.236380782214432</v>
          </cell>
          <cell r="G7">
            <v>44.818198783388532</v>
          </cell>
          <cell r="H7">
            <v>27.243954686539638</v>
          </cell>
          <cell r="I7">
            <v>14.304428043908953</v>
          </cell>
          <cell r="J7">
            <v>8.5001783521261771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278.6793250226234</v>
          </cell>
          <cell r="E8">
            <v>1201.2539822548724</v>
          </cell>
          <cell r="F8">
            <v>1256.9041028886681</v>
          </cell>
          <cell r="G8">
            <v>1198.4810558716463</v>
          </cell>
          <cell r="H8">
            <v>1141.7302455568611</v>
          </cell>
          <cell r="I8">
            <v>1141.6478147602454</v>
          </cell>
          <cell r="J8">
            <v>1141.733861042693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5.7618297648329278E-2</v>
          </cell>
          <cell r="F9">
            <v>0.87520999898675778</v>
          </cell>
          <cell r="G9">
            <v>103.8901056604237</v>
          </cell>
          <cell r="H9">
            <v>140.28852714501934</v>
          </cell>
          <cell r="I9">
            <v>140.04193524768894</v>
          </cell>
          <cell r="J9">
            <v>138.58564740352253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310.95999672107848</v>
          </cell>
          <cell r="E10">
            <v>1224.6848236559447</v>
          </cell>
          <cell r="F10">
            <v>1199.2814434322188</v>
          </cell>
          <cell r="G10">
            <v>1143.5548002099488</v>
          </cell>
          <cell r="H10">
            <v>1089.3957147029407</v>
          </cell>
          <cell r="I10">
            <v>1089.3324703850606</v>
          </cell>
          <cell r="J10">
            <v>1089.4032476218067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22.961817804625213</v>
          </cell>
          <cell r="E11">
            <v>403.11655806434459</v>
          </cell>
          <cell r="F11">
            <v>786.31599032441386</v>
          </cell>
          <cell r="G11">
            <v>714.09819602425239</v>
          </cell>
          <cell r="H11">
            <v>714.300017536675</v>
          </cell>
          <cell r="I11">
            <v>714.68811332728546</v>
          </cell>
          <cell r="J11">
            <v>715.01988984831485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0.65342502982041939</v>
          </cell>
          <cell r="E12">
            <v>0.75174692633336415</v>
          </cell>
          <cell r="F12">
            <v>4.6314147476536442</v>
          </cell>
          <cell r="G12">
            <v>37.7713334805267</v>
          </cell>
          <cell r="H12">
            <v>30.499733300093059</v>
          </cell>
          <cell r="I12">
            <v>37.823497860284029</v>
          </cell>
          <cell r="J12">
            <v>37.816570837691017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3.3561451285736059E-2</v>
          </cell>
          <cell r="E13">
            <v>2.7497693190197514E-2</v>
          </cell>
          <cell r="F13">
            <v>0.26942067535340625</v>
          </cell>
          <cell r="G13">
            <v>0.12644113637802801</v>
          </cell>
          <cell r="H13">
            <v>0.34890908677128862</v>
          </cell>
          <cell r="I13">
            <v>0.29687427063864713</v>
          </cell>
          <cell r="J13">
            <v>0.21426998994939578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546.11256370194258</v>
          </cell>
          <cell r="E14">
            <v>1055.2985218153951</v>
          </cell>
          <cell r="F14">
            <v>1225.7514424359015</v>
          </cell>
          <cell r="G14">
            <v>1225.1573738295237</v>
          </cell>
          <cell r="H14">
            <v>1225.7571525898445</v>
          </cell>
          <cell r="I14">
            <v>1225.754371731683</v>
          </cell>
          <cell r="J14">
            <v>1225.7758695750122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0.16049011901893107</v>
          </cell>
          <cell r="E15">
            <v>4.719084374510941</v>
          </cell>
          <cell r="F15">
            <v>105.90565674222768</v>
          </cell>
          <cell r="G15">
            <v>187.06183400816118</v>
          </cell>
          <cell r="H15">
            <v>201.70318282219347</v>
          </cell>
          <cell r="I15">
            <v>203.79727886462439</v>
          </cell>
          <cell r="J15">
            <v>204.26401315597437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0.28036315698432707</v>
          </cell>
          <cell r="E16">
            <v>0.7668883235974876</v>
          </cell>
          <cell r="F16">
            <v>1031.8727850416014</v>
          </cell>
          <cell r="G16">
            <v>1031.8740291229255</v>
          </cell>
          <cell r="H16">
            <v>1031.8747396160177</v>
          </cell>
          <cell r="I16">
            <v>1031.8747072976319</v>
          </cell>
          <cell r="J16">
            <v>1031.8750012375895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146.09260352012723</v>
          </cell>
          <cell r="G17">
            <v>921.37847920574427</v>
          </cell>
          <cell r="H17">
            <v>971.33133367093899</v>
          </cell>
          <cell r="I17">
            <v>1448.9359986639849</v>
          </cell>
          <cell r="J17">
            <v>1448.839438409819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8.4196816085698609E-2</v>
          </cell>
          <cell r="E18">
            <v>0.1144705665720936</v>
          </cell>
          <cell r="F18">
            <v>0.21423985736979856</v>
          </cell>
          <cell r="G18">
            <v>0.21170059021186249</v>
          </cell>
          <cell r="H18">
            <v>0.34357210320083387</v>
          </cell>
          <cell r="I18">
            <v>0.39187461326540018</v>
          </cell>
          <cell r="J18">
            <v>0.67072577016505663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4.8406537729921262E-2</v>
          </cell>
          <cell r="G19">
            <v>7.3466037473705753E-2</v>
          </cell>
          <cell r="H19">
            <v>6.274595860820166E-2</v>
          </cell>
          <cell r="I19">
            <v>6.9261296095665906E-2</v>
          </cell>
          <cell r="J19">
            <v>7.7999157011199069E-2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9.5671678787472882E-3</v>
          </cell>
          <cell r="E20">
            <v>9.7044741826814006E-3</v>
          </cell>
          <cell r="F20">
            <v>5.5778688069042966E-2</v>
          </cell>
          <cell r="G20">
            <v>2.4467088828734419E-2</v>
          </cell>
          <cell r="H20">
            <v>0.14245621505358042</v>
          </cell>
          <cell r="I20">
            <v>2.2306017921299933E-2</v>
          </cell>
          <cell r="J20">
            <v>8.9923352903735321E-2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2.0825549462630481E-2</v>
          </cell>
          <cell r="E21">
            <v>2.887975415582892E-2</v>
          </cell>
          <cell r="F21">
            <v>192.39437037851985</v>
          </cell>
          <cell r="G21">
            <v>420.21791288244248</v>
          </cell>
          <cell r="H21">
            <v>1719.4744084955696</v>
          </cell>
          <cell r="I21">
            <v>1959.9680428293136</v>
          </cell>
          <cell r="J21">
            <v>2672.0239986227089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0.13256506521087466</v>
          </cell>
          <cell r="E22">
            <v>0.25900572592584165</v>
          </cell>
          <cell r="F22">
            <v>535.75042904080794</v>
          </cell>
          <cell r="G22">
            <v>714.03845326447993</v>
          </cell>
          <cell r="H22">
            <v>604.36498623789896</v>
          </cell>
          <cell r="I22">
            <v>707.02656118246387</v>
          </cell>
          <cell r="J22">
            <v>705.89493762141149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1159.5500743464743</v>
          </cell>
          <cell r="E23">
            <v>3890.7311003731129</v>
          </cell>
          <cell r="F23">
            <v>6486.0262027459921</v>
          </cell>
          <cell r="G23">
            <v>7697.5655754923582</v>
          </cell>
          <cell r="H23">
            <v>8871.3777736824159</v>
          </cell>
          <cell r="I23">
            <v>9701.2808704220115</v>
          </cell>
          <cell r="J23">
            <v>10411.644629685219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833.33206528502274</v>
          </cell>
          <cell r="E24">
            <v>1351.2574483085816</v>
          </cell>
          <cell r="F24">
            <v>1.6463314932467037E-2</v>
          </cell>
          <cell r="G24">
            <v>573.26325688478346</v>
          </cell>
          <cell r="H24">
            <v>1853.0292129793331</v>
          </cell>
          <cell r="I24">
            <v>2685.0137878566075</v>
          </cell>
          <cell r="J24">
            <v>3396.8980848239344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833.33206528502274</v>
          </cell>
          <cell r="E25">
            <v>1351.2574483085816</v>
          </cell>
          <cell r="F25">
            <v>1.6463314932467037E-2</v>
          </cell>
          <cell r="G25">
            <v>573.26325688478346</v>
          </cell>
          <cell r="H25">
            <v>1853.0292129793331</v>
          </cell>
          <cell r="I25">
            <v>2685.0137878566075</v>
          </cell>
          <cell r="J25">
            <v>3396.8980848239344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E26">
            <v>2089.1444649954851</v>
          </cell>
          <cell r="F26">
            <v>5711.8098074375512</v>
          </cell>
          <cell r="G26">
            <v>6307.1960141978789</v>
          </cell>
          <cell r="H26">
            <v>6307.1957766565056</v>
          </cell>
          <cell r="I26">
            <v>6307.1973081761535</v>
          </cell>
          <cell r="J26">
            <v>6307.1964581474404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E27">
            <v>2089.1444649954851</v>
          </cell>
          <cell r="F27">
            <v>5711.8098074375512</v>
          </cell>
          <cell r="G27">
            <v>6307.1960141978789</v>
          </cell>
          <cell r="H27">
            <v>6307.1957766565056</v>
          </cell>
          <cell r="I27">
            <v>6307.1973081761535</v>
          </cell>
          <cell r="J27">
            <v>6307.1964581474404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5.3031018170169597</v>
          </cell>
          <cell r="H4">
            <v>18.522412207991898</v>
          </cell>
          <cell r="I4">
            <v>38.626772506797998</v>
          </cell>
          <cell r="J4">
            <v>68.679720260741703</v>
          </cell>
          <cell r="K4">
            <v>93.872841284269896</v>
          </cell>
          <cell r="L4">
            <v>93.872857453599394</v>
          </cell>
          <cell r="M4">
            <v>94.928590173135206</v>
          </cell>
          <cell r="N4">
            <v>96.6367451887876</v>
          </cell>
          <cell r="O4">
            <v>98.328585047947797</v>
          </cell>
        </row>
        <row r="5">
          <cell r="A5" t="str">
            <v>EXPELC_DE</v>
          </cell>
          <cell r="C5" t="str">
            <v>ELC_E-DE</v>
          </cell>
          <cell r="D5">
            <v>26.492998979788247</v>
          </cell>
          <cell r="E5">
            <v>1.678306566310592E-3</v>
          </cell>
          <cell r="F5">
            <v>1.877028705097941E-3</v>
          </cell>
          <cell r="G5">
            <v>1.9303859119091408E-3</v>
          </cell>
          <cell r="H5">
            <v>3.143268730867994E-3</v>
          </cell>
          <cell r="I5">
            <v>3.847957784345382E-3</v>
          </cell>
          <cell r="J5">
            <v>4.9376768136070977E-3</v>
          </cell>
          <cell r="K5">
            <v>2.2617149378592926E-3</v>
          </cell>
          <cell r="L5">
            <v>1.4820611091896727E-3</v>
          </cell>
          <cell r="M5">
            <v>1.5356852326280862E-3</v>
          </cell>
          <cell r="N5">
            <v>1.5312491987936512E-3</v>
          </cell>
          <cell r="O5">
            <v>3.5019804568239919E-3</v>
          </cell>
        </row>
        <row r="6">
          <cell r="A6" t="str">
            <v>IMPDSL</v>
          </cell>
          <cell r="C6" t="str">
            <v>DSL</v>
          </cell>
          <cell r="D6">
            <v>119.87888529522523</v>
          </cell>
          <cell r="E6">
            <v>112.68603172762818</v>
          </cell>
          <cell r="F6">
            <v>68.088383495095954</v>
          </cell>
          <cell r="G6">
            <v>52.307667679755525</v>
          </cell>
          <cell r="H6">
            <v>33.684503289108235</v>
          </cell>
          <cell r="I6">
            <v>20.120245139773807</v>
          </cell>
          <cell r="J6">
            <v>6.5421084087095602</v>
          </cell>
          <cell r="L6">
            <v>3.7685411290313262E-4</v>
          </cell>
          <cell r="M6">
            <v>6.0199863107913073E-5</v>
          </cell>
          <cell r="N6">
            <v>6.4492684793923666E-5</v>
          </cell>
          <cell r="O6">
            <v>7.3782217744910352E-5</v>
          </cell>
        </row>
        <row r="7">
          <cell r="A7" t="str">
            <v>IMPH2</v>
          </cell>
          <cell r="C7" t="str">
            <v>H2</v>
          </cell>
          <cell r="I7">
            <v>0.13216223024604037</v>
          </cell>
          <cell r="J7">
            <v>0.5595476780265497</v>
          </cell>
          <cell r="K7">
            <v>1.5131215723950838E-5</v>
          </cell>
          <cell r="L7">
            <v>3.6423157566447281E-4</v>
          </cell>
          <cell r="M7">
            <v>6.0297100606630552E-5</v>
          </cell>
          <cell r="N7">
            <v>6.6025273271781159E-5</v>
          </cell>
          <cell r="O7">
            <v>7.5018022577349243E-5</v>
          </cell>
        </row>
        <row r="8">
          <cell r="A8" t="str">
            <v>IMPELC_AT</v>
          </cell>
          <cell r="C8" t="str">
            <v>ELC_I-AT</v>
          </cell>
          <cell r="D8">
            <v>15.013825228675081</v>
          </cell>
          <cell r="E8">
            <v>5.4494972292170381E-2</v>
          </cell>
          <cell r="F8">
            <v>2.910848015175356E-2</v>
          </cell>
          <cell r="G8">
            <v>2.8562616641681596E-2</v>
          </cell>
          <cell r="H8">
            <v>1.6713447594304928E-2</v>
          </cell>
          <cell r="I8">
            <v>1.3970621760445508E-2</v>
          </cell>
          <cell r="J8">
            <v>0.64957593469960107</v>
          </cell>
          <cell r="K8">
            <v>5.4387909314604217</v>
          </cell>
          <cell r="L8">
            <v>5.4430411616207239</v>
          </cell>
          <cell r="M8">
            <v>5.7050569476599904</v>
          </cell>
          <cell r="N8">
            <v>5.8273253815025932</v>
          </cell>
          <cell r="O8">
            <v>5.651061934479606</v>
          </cell>
        </row>
        <row r="9">
          <cell r="A9" t="str">
            <v>IMPELC_AT</v>
          </cell>
          <cell r="C9" t="str">
            <v>ELCS</v>
          </cell>
          <cell r="D9">
            <v>15.013825228675081</v>
          </cell>
          <cell r="E9">
            <v>5.4494972292170381E-2</v>
          </cell>
          <cell r="F9">
            <v>2.910848015175356E-2</v>
          </cell>
          <cell r="G9">
            <v>2.8562616641681596E-2</v>
          </cell>
          <cell r="H9">
            <v>1.6713447594304928E-2</v>
          </cell>
          <cell r="I9">
            <v>1.3970621760445508E-2</v>
          </cell>
          <cell r="J9">
            <v>0.64957593469960107</v>
          </cell>
          <cell r="K9">
            <v>5.4387909314604217</v>
          </cell>
          <cell r="L9">
            <v>5.4430411616207239</v>
          </cell>
          <cell r="M9">
            <v>5.7050569476599904</v>
          </cell>
          <cell r="N9">
            <v>5.8273253815025932</v>
          </cell>
          <cell r="O9">
            <v>5.651061934479606</v>
          </cell>
        </row>
        <row r="10">
          <cell r="A10" t="str">
            <v>IMPELC_FR</v>
          </cell>
          <cell r="C10" t="str">
            <v>ELC_I-FR</v>
          </cell>
          <cell r="D10">
            <v>28.948640789778231</v>
          </cell>
          <cell r="E10">
            <v>22.446200952464284</v>
          </cell>
          <cell r="F10">
            <v>27.484801289238902</v>
          </cell>
          <cell r="G10">
            <v>20.448606021922668</v>
          </cell>
          <cell r="H10">
            <v>26.431647597307613</v>
          </cell>
          <cell r="I10">
            <v>28.681428914056124</v>
          </cell>
          <cell r="J10">
            <v>35.869286483957907</v>
          </cell>
          <cell r="K10">
            <v>31.537470067719845</v>
          </cell>
          <cell r="L10">
            <v>31.159778512255862</v>
          </cell>
          <cell r="M10">
            <v>28.718621066098056</v>
          </cell>
          <cell r="N10">
            <v>29.714447252803023</v>
          </cell>
          <cell r="O10">
            <v>29.54416216264605</v>
          </cell>
        </row>
        <row r="11">
          <cell r="A11" t="str">
            <v>IMPELC_FR</v>
          </cell>
          <cell r="C11" t="str">
            <v>ELCS</v>
          </cell>
          <cell r="D11">
            <v>28.948640789778231</v>
          </cell>
          <cell r="E11">
            <v>22.446200952464284</v>
          </cell>
          <cell r="F11">
            <v>27.484801289238902</v>
          </cell>
          <cell r="G11">
            <v>20.448606021922668</v>
          </cell>
          <cell r="H11">
            <v>26.431647597307613</v>
          </cell>
          <cell r="I11">
            <v>28.681428914056124</v>
          </cell>
          <cell r="J11">
            <v>35.869286483957907</v>
          </cell>
          <cell r="K11">
            <v>31.537470067719845</v>
          </cell>
          <cell r="L11">
            <v>31.159778512255862</v>
          </cell>
          <cell r="M11">
            <v>28.718621066098056</v>
          </cell>
          <cell r="N11">
            <v>29.714447252803023</v>
          </cell>
          <cell r="O11">
            <v>29.54416216264605</v>
          </cell>
        </row>
        <row r="12">
          <cell r="A12" t="str">
            <v>RNWHYDR1</v>
          </cell>
          <cell r="C12" t="str">
            <v>HYDR</v>
          </cell>
          <cell r="D12">
            <v>66.632439430631578</v>
          </cell>
          <cell r="E12">
            <v>55.764113418267982</v>
          </cell>
          <cell r="F12">
            <v>65.580722788634432</v>
          </cell>
          <cell r="G12">
            <v>67.330329908696683</v>
          </cell>
          <cell r="H12">
            <v>66.883761789802236</v>
          </cell>
          <cell r="I12">
            <v>66.377678966756818</v>
          </cell>
          <cell r="J12">
            <v>67.051300997199874</v>
          </cell>
          <cell r="K12">
            <v>66.28409362846061</v>
          </cell>
          <cell r="L12">
            <v>66.284104996005112</v>
          </cell>
          <cell r="M12">
            <v>66.284123943911283</v>
          </cell>
          <cell r="N12">
            <v>66.284145374425592</v>
          </cell>
          <cell r="O12">
            <v>66.284271335941838</v>
          </cell>
        </row>
        <row r="13">
          <cell r="A13" t="str">
            <v>EXPELC_IT</v>
          </cell>
          <cell r="C13" t="str">
            <v>ELC_E-IT</v>
          </cell>
          <cell r="D13">
            <v>71.694127396881711</v>
          </cell>
          <cell r="E13">
            <v>35.564225731203209</v>
          </cell>
          <cell r="F13">
            <v>54.518779381923771</v>
          </cell>
          <cell r="G13">
            <v>47.211470210028573</v>
          </cell>
          <cell r="H13">
            <v>46.829171315458247</v>
          </cell>
          <cell r="I13">
            <v>47.22496602464804</v>
          </cell>
          <cell r="J13">
            <v>42.266622758645006</v>
          </cell>
          <cell r="K13">
            <v>44.111587751346484</v>
          </cell>
          <cell r="L13">
            <v>41.621689052258745</v>
          </cell>
          <cell r="M13">
            <v>37.52389085015205</v>
          </cell>
          <cell r="N13">
            <v>38.384456127827484</v>
          </cell>
          <cell r="O13">
            <v>38.665611331038939</v>
          </cell>
        </row>
        <row r="14">
          <cell r="A14" t="str">
            <v>IMPLNG</v>
          </cell>
          <cell r="C14" t="str">
            <v>LBIO</v>
          </cell>
          <cell r="G14">
            <v>0.14504920006287264</v>
          </cell>
          <cell r="H14">
            <v>2.1278466312389681</v>
          </cell>
          <cell r="I14">
            <v>3.1689066313239709E-3</v>
          </cell>
          <cell r="J14">
            <v>2.6779236319072939E-3</v>
          </cell>
          <cell r="K14">
            <v>3.7337597516551772E-5</v>
          </cell>
          <cell r="L14">
            <v>1.5146615929060537E-3</v>
          </cell>
          <cell r="M14">
            <v>2.3818812521355669E-4</v>
          </cell>
          <cell r="N14">
            <v>2.5869699548278734E-4</v>
          </cell>
          <cell r="O14">
            <v>2.8987108418491276E-4</v>
          </cell>
        </row>
        <row r="15">
          <cell r="A15" t="str">
            <v>IMPLNG</v>
          </cell>
          <cell r="C15" t="str">
            <v>LNGA</v>
          </cell>
          <cell r="G15">
            <v>5.6556314373261652E-3</v>
          </cell>
          <cell r="H15">
            <v>7.8235075471272692E-3</v>
          </cell>
          <cell r="I15">
            <v>9.0460198542590235E-3</v>
          </cell>
          <cell r="J15">
            <v>8.2695881797854275E-3</v>
          </cell>
          <cell r="K15">
            <v>3.8440892365280768E-5</v>
          </cell>
          <cell r="L15">
            <v>1.3435161747865829E-3</v>
          </cell>
          <cell r="M15">
            <v>2.3400166014575451E-4</v>
          </cell>
          <cell r="N15">
            <v>2.5750137388485319E-4</v>
          </cell>
          <cell r="O15">
            <v>2.9230021045405897E-4</v>
          </cell>
        </row>
        <row r="16">
          <cell r="A16" t="str">
            <v>IMPURN1</v>
          </cell>
          <cell r="C16" t="str">
            <v>URN</v>
          </cell>
          <cell r="D16">
            <v>250.94836793269519</v>
          </cell>
          <cell r="E16">
            <v>254.39248604107991</v>
          </cell>
          <cell r="F16">
            <v>224.17727228729044</v>
          </cell>
          <cell r="G16">
            <v>221.53117203178178</v>
          </cell>
          <cell r="H16">
            <v>173.55228003867586</v>
          </cell>
          <cell r="I16">
            <v>100.00574717866648</v>
          </cell>
          <cell r="J16">
            <v>19.838840904068675</v>
          </cell>
          <cell r="K16">
            <v>120.91584767851509</v>
          </cell>
          <cell r="L16">
            <v>120.91581197739714</v>
          </cell>
          <cell r="M16">
            <v>120.91746489338757</v>
          </cell>
          <cell r="N16">
            <v>120.91790403074926</v>
          </cell>
          <cell r="O16">
            <v>120.92520178925614</v>
          </cell>
        </row>
        <row r="17">
          <cell r="A17" t="str">
            <v>EXPELC_AT</v>
          </cell>
          <cell r="C17" t="str">
            <v>ELC_E-AT</v>
          </cell>
          <cell r="D17">
            <v>6.2295742207993143</v>
          </cell>
          <cell r="E17">
            <v>2.7639007654434952E-3</v>
          </cell>
          <cell r="F17">
            <v>3.5629379438612803E-3</v>
          </cell>
          <cell r="G17">
            <v>1.0049328323095581E-3</v>
          </cell>
          <cell r="H17">
            <v>1.1771135738456152E-3</v>
          </cell>
          <cell r="I17">
            <v>1.068648672653087E-3</v>
          </cell>
          <cell r="J17">
            <v>7.5693218650828048E-4</v>
          </cell>
          <cell r="K17">
            <v>6.1116836911527213E-4</v>
          </cell>
          <cell r="L17">
            <v>5.5247045436709928E-4</v>
          </cell>
          <cell r="M17">
            <v>5.8812220035955355E-4</v>
          </cell>
          <cell r="N17">
            <v>5.6108268456386389E-4</v>
          </cell>
          <cell r="O17">
            <v>9.6742414803601795E-4</v>
          </cell>
        </row>
        <row r="18">
          <cell r="A18" t="str">
            <v>EXPELC_FR</v>
          </cell>
          <cell r="C18" t="str">
            <v>ELC_E-FR</v>
          </cell>
          <cell r="D18">
            <v>12.753378287601667</v>
          </cell>
          <cell r="E18">
            <v>2.1940591797629922E-3</v>
          </cell>
          <cell r="F18">
            <v>2.1790069570819929E-3</v>
          </cell>
          <cell r="G18">
            <v>1.1663835322079372E-3</v>
          </cell>
          <cell r="H18">
            <v>1.804678830592159E-3</v>
          </cell>
          <cell r="I18">
            <v>2.6334158883254922E-3</v>
          </cell>
          <cell r="J18">
            <v>3.0786060352537433E-3</v>
          </cell>
          <cell r="K18">
            <v>2.8317054556862673E-3</v>
          </cell>
          <cell r="L18">
            <v>2.6201216274912374E-3</v>
          </cell>
          <cell r="M18">
            <v>2.8201400679173324E-3</v>
          </cell>
          <cell r="N18">
            <v>2.6828436058246412E-3</v>
          </cell>
          <cell r="O18">
            <v>4.2942000062108389E-3</v>
          </cell>
        </row>
        <row r="19">
          <cell r="A19" t="str">
            <v>RNWWND1</v>
          </cell>
          <cell r="C19" t="str">
            <v>WND</v>
          </cell>
          <cell r="D19">
            <v>0.51098811240342767</v>
          </cell>
          <cell r="E19">
            <v>0.53221848229432134</v>
          </cell>
          <cell r="F19">
            <v>0.49001465931182164</v>
          </cell>
          <cell r="G19">
            <v>0.8460526301923037</v>
          </cell>
          <cell r="H19">
            <v>0.87510173098825439</v>
          </cell>
          <cell r="I19">
            <v>0.87513081787536318</v>
          </cell>
          <cell r="J19">
            <v>0.87513533474479832</v>
          </cell>
          <cell r="K19">
            <v>0.87511890110626522</v>
          </cell>
          <cell r="L19">
            <v>0.87513486590455214</v>
          </cell>
          <cell r="M19">
            <v>0.87512492998551117</v>
          </cell>
          <cell r="N19">
            <v>0.87513213842334037</v>
          </cell>
          <cell r="O19">
            <v>0.87509523467100658</v>
          </cell>
        </row>
        <row r="20">
          <cell r="A20" t="str">
            <v>RNWWND2</v>
          </cell>
          <cell r="C20" t="str">
            <v>WND</v>
          </cell>
          <cell r="D20">
            <v>4.3662312873079109E-3</v>
          </cell>
          <cell r="E20">
            <v>4.3871726559246236E-3</v>
          </cell>
          <cell r="F20">
            <v>4.4106455619606763E-3</v>
          </cell>
          <cell r="G20">
            <v>1.0262144871082939E-2</v>
          </cell>
          <cell r="H20">
            <v>1.9105592921641833E-2</v>
          </cell>
          <cell r="I20">
            <v>2.0611473171890805E-2</v>
          </cell>
          <cell r="J20">
            <v>0.11095446293453223</v>
          </cell>
          <cell r="K20">
            <v>0.10785040795100811</v>
          </cell>
          <cell r="L20">
            <v>0.11140800319965666</v>
          </cell>
          <cell r="M20">
            <v>0.10584496846035735</v>
          </cell>
          <cell r="N20">
            <v>9.4971939838122951E-2</v>
          </cell>
          <cell r="O20">
            <v>9.4266391841564628E-2</v>
          </cell>
        </row>
        <row r="21">
          <cell r="A21" t="str">
            <v>RNWMNR1</v>
          </cell>
          <cell r="C21" t="str">
            <v>MNR</v>
          </cell>
          <cell r="D21">
            <v>3.7981379694889736</v>
          </cell>
          <cell r="E21">
            <v>11.281453368333592</v>
          </cell>
          <cell r="F21">
            <v>12.540448004364302</v>
          </cell>
          <cell r="G21">
            <v>12.540465505855078</v>
          </cell>
          <cell r="H21">
            <v>12.540474499654826</v>
          </cell>
          <cell r="I21">
            <v>12.540374165247854</v>
          </cell>
          <cell r="J21">
            <v>12.540419139497489</v>
          </cell>
          <cell r="K21">
            <v>12.540414367983823</v>
          </cell>
          <cell r="L21">
            <v>12.540430490714588</v>
          </cell>
          <cell r="M21">
            <v>12.540425274568037</v>
          </cell>
          <cell r="N21">
            <v>12.540431506111185</v>
          </cell>
          <cell r="O21">
            <v>12.540411835273671</v>
          </cell>
        </row>
        <row r="22">
          <cell r="A22" t="str">
            <v>RNWWND3</v>
          </cell>
          <cell r="C22" t="str">
            <v>WND</v>
          </cell>
          <cell r="D22">
            <v>3.3625980671445673E-3</v>
          </cell>
          <cell r="E22">
            <v>3.3785674822521296E-3</v>
          </cell>
          <cell r="F22">
            <v>3.404293023703887E-3</v>
          </cell>
          <cell r="G22">
            <v>3.6466560423223243E-3</v>
          </cell>
          <cell r="H22">
            <v>7.5737691692767005E-3</v>
          </cell>
          <cell r="I22">
            <v>7.2847426382772308E-3</v>
          </cell>
          <cell r="J22">
            <v>1.602883469606688E-2</v>
          </cell>
          <cell r="K22">
            <v>1.7001795382413611E-2</v>
          </cell>
          <cell r="L22">
            <v>1.7122611000330308E-2</v>
          </cell>
          <cell r="M22">
            <v>1.7757694143008314E-2</v>
          </cell>
          <cell r="N22">
            <v>2.3332281715095927E-2</v>
          </cell>
          <cell r="O22">
            <v>2.2803208951155778E-2</v>
          </cell>
        </row>
        <row r="23">
          <cell r="A23" t="str">
            <v>RNWMNR2</v>
          </cell>
          <cell r="C23" t="str">
            <v>MNR</v>
          </cell>
          <cell r="I23">
            <v>1.3197097249753155E-2</v>
          </cell>
          <cell r="J23">
            <v>4.180069571128894</v>
          </cell>
          <cell r="K23">
            <v>4.222070794335238</v>
          </cell>
          <cell r="L23">
            <v>4.2261017012962867</v>
          </cell>
          <cell r="M23">
            <v>6.2701825412210992</v>
          </cell>
          <cell r="N23">
            <v>6.2702015762228056</v>
          </cell>
          <cell r="O23">
            <v>6.2701420977272182</v>
          </cell>
        </row>
        <row r="24">
          <cell r="A24" t="str">
            <v>RNWWND4</v>
          </cell>
          <cell r="C24" t="str">
            <v>WND</v>
          </cell>
          <cell r="D24">
            <v>3.1938973025468502E-3</v>
          </cell>
          <cell r="E24">
            <v>3.2089484350585592E-3</v>
          </cell>
          <cell r="F24">
            <v>3.2295633837195301E-3</v>
          </cell>
          <cell r="G24">
            <v>3.4533853574425068E-3</v>
          </cell>
          <cell r="H24">
            <v>6.8006656658483747E-3</v>
          </cell>
          <cell r="I24">
            <v>6.4887752208653074E-3</v>
          </cell>
          <cell r="J24">
            <v>1.3237460059329496E-2</v>
          </cell>
          <cell r="K24">
            <v>1.4280134124801419E-2</v>
          </cell>
          <cell r="L24">
            <v>1.3761812039624934E-2</v>
          </cell>
          <cell r="M24">
            <v>1.5565856455846218E-2</v>
          </cell>
          <cell r="N24">
            <v>1.9967468977576584E-2</v>
          </cell>
          <cell r="O24">
            <v>1.9497021577640161E-2</v>
          </cell>
        </row>
        <row r="25">
          <cell r="A25" t="str">
            <v>RNWMNR3</v>
          </cell>
          <cell r="C25" t="str">
            <v>MNR</v>
          </cell>
          <cell r="I25">
            <v>3.1595279177752756E-3</v>
          </cell>
          <cell r="J25">
            <v>5.5186412082559783E-2</v>
          </cell>
          <cell r="K25">
            <v>1.3647984042502516E-2</v>
          </cell>
          <cell r="L25">
            <v>9.6198273948471299E-3</v>
          </cell>
          <cell r="M25">
            <v>2.6884397092801549E-2</v>
          </cell>
          <cell r="N25">
            <v>2.698847914341294E-2</v>
          </cell>
          <cell r="O25">
            <v>3.951847833209933E-2</v>
          </cell>
        </row>
        <row r="26">
          <cell r="A26" t="str">
            <v>IMPLFO1</v>
          </cell>
          <cell r="C26" t="str">
            <v>LFO</v>
          </cell>
          <cell r="D26">
            <v>101.81401774569925</v>
          </cell>
          <cell r="E26">
            <v>88.217086298258309</v>
          </cell>
          <cell r="F26">
            <v>79.843125094458571</v>
          </cell>
          <cell r="G26">
            <v>61.822091746500831</v>
          </cell>
          <cell r="H26">
            <v>28.095636130456061</v>
          </cell>
          <cell r="I26">
            <v>9.7253206905127012</v>
          </cell>
          <cell r="J26">
            <v>4.9379294710557655</v>
          </cell>
          <cell r="L26">
            <v>9.1749549592512105E-3</v>
          </cell>
          <cell r="M26">
            <v>1.9075551050408257E-3</v>
          </cell>
          <cell r="N26">
            <v>2.0050951821561857E-3</v>
          </cell>
          <cell r="O26">
            <v>2.3797514243220803E-3</v>
          </cell>
        </row>
        <row r="27">
          <cell r="A27" t="str">
            <v>RNWWND5</v>
          </cell>
          <cell r="C27" t="str">
            <v>WND</v>
          </cell>
          <cell r="D27">
            <v>2.1879819881280276E-3</v>
          </cell>
          <cell r="E27">
            <v>2.1975316425052712E-3</v>
          </cell>
          <cell r="F27">
            <v>2.204139624381546E-3</v>
          </cell>
          <cell r="G27">
            <v>2.3134791029504995E-3</v>
          </cell>
          <cell r="H27">
            <v>3.6325574256951517E-3</v>
          </cell>
          <cell r="I27">
            <v>3.3287621623873768E-3</v>
          </cell>
          <cell r="J27">
            <v>4.857614301780196E-3</v>
          </cell>
          <cell r="K27">
            <v>6.8261060675978988E-3</v>
          </cell>
          <cell r="L27">
            <v>6.1905806707147062E-3</v>
          </cell>
          <cell r="M27">
            <v>1.0374204393590516E-2</v>
          </cell>
          <cell r="N27">
            <v>1.1679018267657366E-2</v>
          </cell>
          <cell r="O27">
            <v>1.3520794784999802E-2</v>
          </cell>
        </row>
        <row r="28">
          <cell r="A28" t="str">
            <v>IMPBNGA</v>
          </cell>
          <cell r="C28" t="str">
            <v>BIO</v>
          </cell>
          <cell r="E28">
            <v>2.5255097247705232E-4</v>
          </cell>
          <cell r="F28">
            <v>9.0591821233317753E-6</v>
          </cell>
          <cell r="G28">
            <v>0.51649203967001811</v>
          </cell>
          <cell r="H28">
            <v>1.2753695920778798</v>
          </cell>
          <cell r="I28">
            <v>2.311373351615265</v>
          </cell>
          <cell r="J28">
            <v>2.2985665932994843</v>
          </cell>
          <cell r="K28">
            <v>2.4715963523237283</v>
          </cell>
          <cell r="L28">
            <v>4.1476157246722725</v>
          </cell>
          <cell r="M28">
            <v>3.492572512172758</v>
          </cell>
          <cell r="N28">
            <v>4.1313383427981707</v>
          </cell>
          <cell r="O28">
            <v>4.2109012288188854</v>
          </cell>
        </row>
        <row r="29">
          <cell r="A29" t="str">
            <v>RNWGEO1</v>
          </cell>
          <cell r="C29" t="str">
            <v>GEO</v>
          </cell>
          <cell r="I29">
            <v>3.6034333892143546E-4</v>
          </cell>
          <cell r="J29">
            <v>0.38508204670299157</v>
          </cell>
          <cell r="K29">
            <v>0.36912972555354429</v>
          </cell>
          <cell r="L29">
            <v>0.17032078775487822</v>
          </cell>
          <cell r="M29">
            <v>0.34169577913297838</v>
          </cell>
          <cell r="N29">
            <v>0.34630564886576332</v>
          </cell>
          <cell r="O29">
            <v>0.294502581495871</v>
          </cell>
        </row>
        <row r="30">
          <cell r="A30" t="str">
            <v>RNWGEO2</v>
          </cell>
          <cell r="C30" t="str">
            <v>GEO</v>
          </cell>
          <cell r="I30">
            <v>3.5304460452430139E-4</v>
          </cell>
          <cell r="J30">
            <v>1.966294740365156E-2</v>
          </cell>
          <cell r="K30">
            <v>2.5433618257285951E-2</v>
          </cell>
          <cell r="L30">
            <v>2.3205956224065866E-2</v>
          </cell>
          <cell r="M30">
            <v>3.429265579554204E-2</v>
          </cell>
          <cell r="N30">
            <v>3.3732799196136136E-2</v>
          </cell>
          <cell r="O30">
            <v>5.7277847598946177E-2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83.523175888004303</v>
          </cell>
          <cell r="G31">
            <v>83.081927477398594</v>
          </cell>
          <cell r="H31">
            <v>74.089648541396002</v>
          </cell>
          <cell r="I31">
            <v>52.508786768585601</v>
          </cell>
          <cell r="J31">
            <v>26.2544484281655</v>
          </cell>
        </row>
        <row r="32">
          <cell r="A32" t="str">
            <v>RNWGEO3</v>
          </cell>
          <cell r="C32" t="str">
            <v>GEO</v>
          </cell>
          <cell r="I32">
            <v>3.501229282298456E-4</v>
          </cell>
          <cell r="J32">
            <v>1.3644640656539267E-2</v>
          </cell>
          <cell r="K32">
            <v>1.8267628516934517E-2</v>
          </cell>
          <cell r="L32">
            <v>1.7212524279212479E-2</v>
          </cell>
          <cell r="M32">
            <v>2.4339291476939477E-2</v>
          </cell>
          <cell r="N32">
            <v>2.3874067592676761E-2</v>
          </cell>
          <cell r="O32">
            <v>4.2078951015811161E-2</v>
          </cell>
        </row>
        <row r="33">
          <cell r="A33" t="str">
            <v>RNWGEO4</v>
          </cell>
          <cell r="C33" t="str">
            <v>GEO</v>
          </cell>
          <cell r="I33">
            <v>3.4725026825555705E-4</v>
          </cell>
          <cell r="J33">
            <v>1.0412366718202283E-2</v>
          </cell>
          <cell r="K33">
            <v>1.445090236525249E-2</v>
          </cell>
          <cell r="L33">
            <v>1.3774888463072286E-2</v>
          </cell>
          <cell r="M33">
            <v>1.9115630805391224E-2</v>
          </cell>
          <cell r="N33">
            <v>1.870197930126271E-2</v>
          </cell>
          <cell r="O33">
            <v>3.373370577832957E-2</v>
          </cell>
        </row>
        <row r="34">
          <cell r="A34" t="str">
            <v>RNWGEO5</v>
          </cell>
          <cell r="C34" t="str">
            <v>GEO</v>
          </cell>
          <cell r="I34">
            <v>3.1022908028579415E-4</v>
          </cell>
          <cell r="J34">
            <v>2.3498785683630581E-3</v>
          </cell>
          <cell r="K34">
            <v>3.5067530905479273E-3</v>
          </cell>
          <cell r="L34">
            <v>3.4743904280785374E-3</v>
          </cell>
          <cell r="M34">
            <v>4.5844013852731078E-3</v>
          </cell>
          <cell r="N34">
            <v>4.4339446629447117E-3</v>
          </cell>
          <cell r="O34">
            <v>8.5404416681807861E-3</v>
          </cell>
        </row>
        <row r="35">
          <cell r="A35" t="str">
            <v>IMPGSL</v>
          </cell>
          <cell r="C35" t="str">
            <v>GSL</v>
          </cell>
          <cell r="D35">
            <v>78.997285301400211</v>
          </cell>
          <cell r="E35">
            <v>76.005003862658612</v>
          </cell>
          <cell r="F35">
            <v>68.214367159430154</v>
          </cell>
          <cell r="G35">
            <v>46.624827982028386</v>
          </cell>
          <cell r="H35">
            <v>22.004613428131158</v>
          </cell>
          <cell r="I35">
            <v>6.3175798399830549</v>
          </cell>
          <cell r="J35">
            <v>3.4476864161780862</v>
          </cell>
          <cell r="L35">
            <v>8.9704156686749045E-4</v>
          </cell>
          <cell r="M35">
            <v>6.2175366596551855E-5</v>
          </cell>
          <cell r="N35">
            <v>6.7281064003107971E-5</v>
          </cell>
          <cell r="O35">
            <v>7.7892356885648237E-5</v>
          </cell>
        </row>
        <row r="36">
          <cell r="A36" t="str">
            <v>RNWWOD1</v>
          </cell>
          <cell r="C36" t="str">
            <v>WOD</v>
          </cell>
          <cell r="D36">
            <v>11.11189427405246</v>
          </cell>
          <cell r="E36">
            <v>11.952898762111365</v>
          </cell>
          <cell r="F36">
            <v>13.357209133597403</v>
          </cell>
          <cell r="G36">
            <v>15.656174498317032</v>
          </cell>
          <cell r="H36">
            <v>16.424582338784788</v>
          </cell>
          <cell r="I36">
            <v>17.11366445661362</v>
          </cell>
          <cell r="J36">
            <v>17.771672043082805</v>
          </cell>
          <cell r="K36">
            <v>18.429694764696794</v>
          </cell>
          <cell r="L36">
            <v>18.341189404175257</v>
          </cell>
          <cell r="M36">
            <v>18.25268033279049</v>
          </cell>
          <cell r="N36">
            <v>18.16418490920184</v>
          </cell>
          <cell r="O36">
            <v>18.075688114439451</v>
          </cell>
        </row>
        <row r="37">
          <cell r="A37" t="str">
            <v>RNWWOD2</v>
          </cell>
          <cell r="C37" t="str">
            <v>WOD</v>
          </cell>
          <cell r="D37">
            <v>7.5116872946227655</v>
          </cell>
          <cell r="E37">
            <v>7.5431564507761593</v>
          </cell>
          <cell r="F37">
            <v>7.5903621307039391</v>
          </cell>
          <cell r="G37">
            <v>7.6690430145114998</v>
          </cell>
          <cell r="H37">
            <v>7.6690390177418308</v>
          </cell>
          <cell r="I37">
            <v>7.6690487272441032</v>
          </cell>
          <cell r="J37">
            <v>7.6690426259119757</v>
          </cell>
          <cell r="K37">
            <v>7.6690525256567508</v>
          </cell>
          <cell r="L37">
            <v>7.6690461227118947</v>
          </cell>
          <cell r="M37">
            <v>7.6690371860665039</v>
          </cell>
          <cell r="N37">
            <v>7.6690415063215722</v>
          </cell>
          <cell r="O37">
            <v>7.6690444902238797</v>
          </cell>
        </row>
        <row r="38">
          <cell r="A38" t="str">
            <v>RNWWOD3</v>
          </cell>
          <cell r="C38" t="str">
            <v>WOD</v>
          </cell>
          <cell r="D38">
            <v>3.1682610461771143</v>
          </cell>
          <cell r="E38">
            <v>3.495686463600244</v>
          </cell>
          <cell r="F38">
            <v>3.9868274266565344</v>
          </cell>
          <cell r="G38">
            <v>4.8054010088607937</v>
          </cell>
          <cell r="H38">
            <v>4.8053957113983525</v>
          </cell>
          <cell r="I38">
            <v>4.8054071690259645</v>
          </cell>
          <cell r="J38">
            <v>4.8054013005389651</v>
          </cell>
          <cell r="K38">
            <v>4.8054103627762847</v>
          </cell>
          <cell r="L38">
            <v>4.8054047148213277</v>
          </cell>
          <cell r="M38">
            <v>4.8053954397519041</v>
          </cell>
          <cell r="N38">
            <v>4.8053995931105709</v>
          </cell>
          <cell r="O38">
            <v>4.8054037413563648</v>
          </cell>
        </row>
        <row r="39">
          <cell r="A39" t="str">
            <v>RNWWOD4</v>
          </cell>
          <cell r="C39" t="str">
            <v>WOD</v>
          </cell>
          <cell r="D39">
            <v>15.110359222981538</v>
          </cell>
          <cell r="E39">
            <v>14.899053080381107</v>
          </cell>
          <cell r="F39">
            <v>19.670566614936494</v>
          </cell>
          <cell r="G39">
            <v>21.600940766874956</v>
          </cell>
          <cell r="H39">
            <v>20.827240046228614</v>
          </cell>
          <cell r="I39">
            <v>24.230809939070056</v>
          </cell>
          <cell r="J39">
            <v>24.230803877756802</v>
          </cell>
          <cell r="K39">
            <v>24.230793989760496</v>
          </cell>
          <cell r="L39">
            <v>23.794651501821434</v>
          </cell>
          <cell r="M39">
            <v>23.35847740313347</v>
          </cell>
          <cell r="N39">
            <v>22.922336108771162</v>
          </cell>
          <cell r="O39">
            <v>22.486201779617073</v>
          </cell>
        </row>
        <row r="40">
          <cell r="A40" t="str">
            <v>RNWWOD5</v>
          </cell>
          <cell r="C40" t="str">
            <v>WOD</v>
          </cell>
          <cell r="D40">
            <v>9.431631635250568</v>
          </cell>
          <cell r="E40">
            <v>11.843630549835382</v>
          </cell>
          <cell r="F40">
            <v>5.1294726862857463</v>
          </cell>
          <cell r="G40">
            <v>3.4565549638927865E-3</v>
          </cell>
          <cell r="H40">
            <v>1.0461873982408457E-2</v>
          </cell>
          <cell r="I40">
            <v>4.8719120823230974E-2</v>
          </cell>
          <cell r="J40">
            <v>13.624889180250539</v>
          </cell>
          <cell r="K40">
            <v>12.966941282578306</v>
          </cell>
          <cell r="L40">
            <v>13.491553731288676</v>
          </cell>
          <cell r="M40">
            <v>14.016242259394522</v>
          </cell>
          <cell r="N40">
            <v>14.540882024474827</v>
          </cell>
          <cell r="O40">
            <v>15.065504387013767</v>
          </cell>
        </row>
        <row r="41">
          <cell r="A41" t="str">
            <v>RNNWWST1</v>
          </cell>
          <cell r="C41" t="str">
            <v>WSTNREN</v>
          </cell>
          <cell r="D41">
            <v>35.931653671846135</v>
          </cell>
          <cell r="E41">
            <v>36.228379167659824</v>
          </cell>
          <cell r="F41">
            <v>35.984505873253461</v>
          </cell>
          <cell r="G41">
            <v>35.039988175931114</v>
          </cell>
          <cell r="H41">
            <v>34.937625492407314</v>
          </cell>
          <cell r="I41">
            <v>37.252439603209581</v>
          </cell>
          <cell r="J41">
            <v>38.651835668340468</v>
          </cell>
          <cell r="K41">
            <v>39.221652725074335</v>
          </cell>
          <cell r="L41">
            <v>36.862579505431142</v>
          </cell>
          <cell r="M41">
            <v>35.620375423417968</v>
          </cell>
          <cell r="N41">
            <v>35.61849015764281</v>
          </cell>
          <cell r="O41">
            <v>35.620123552868449</v>
          </cell>
        </row>
        <row r="42">
          <cell r="A42" t="str">
            <v>RNWSOL1</v>
          </cell>
          <cell r="C42" t="str">
            <v>SOL</v>
          </cell>
          <cell r="D42">
            <v>12.55647937742852</v>
          </cell>
          <cell r="E42">
            <v>16.522278776394089</v>
          </cell>
          <cell r="F42">
            <v>32.055558269840489</v>
          </cell>
          <cell r="G42">
            <v>54.491787494554607</v>
          </cell>
          <cell r="H42">
            <v>96.629438163520604</v>
          </cell>
          <cell r="I42">
            <v>145.35392049103774</v>
          </cell>
          <cell r="J42">
            <v>167.06742193973699</v>
          </cell>
          <cell r="K42">
            <v>176.15611946818939</v>
          </cell>
          <cell r="L42">
            <v>179.99714272990127</v>
          </cell>
          <cell r="M42">
            <v>180.0006207312268</v>
          </cell>
          <cell r="N42">
            <v>180.0003751257465</v>
          </cell>
          <cell r="O42">
            <v>180.001223879478</v>
          </cell>
        </row>
        <row r="43">
          <cell r="A43" t="str">
            <v>IMPHFO1</v>
          </cell>
          <cell r="C43" t="str">
            <v>HFO</v>
          </cell>
          <cell r="D43">
            <v>2.7763983152694744</v>
          </cell>
          <cell r="E43">
            <v>2.7644329162920305</v>
          </cell>
          <cell r="F43">
            <v>9.1759667644784777E-3</v>
          </cell>
          <cell r="G43">
            <v>2.3476868225186546E-3</v>
          </cell>
          <cell r="H43">
            <v>2.3040014908217209E-3</v>
          </cell>
          <cell r="I43">
            <v>5.1536681322602064E-3</v>
          </cell>
          <cell r="J43">
            <v>1.8965073449341817E-3</v>
          </cell>
        </row>
        <row r="44">
          <cell r="A44" t="str">
            <v>RNWHYDD1</v>
          </cell>
          <cell r="C44" t="str">
            <v>HYDD</v>
          </cell>
          <cell r="D44">
            <v>66.745699666179078</v>
          </cell>
          <cell r="E44">
            <v>49.798853935380933</v>
          </cell>
          <cell r="F44">
            <v>68.8958534480455</v>
          </cell>
          <cell r="G44">
            <v>67.311929100741182</v>
          </cell>
          <cell r="H44">
            <v>69.60270612497105</v>
          </cell>
          <cell r="I44">
            <v>71.937099414999508</v>
          </cell>
          <cell r="J44">
            <v>73.091686484683819</v>
          </cell>
          <cell r="K44">
            <v>74.836095796399277</v>
          </cell>
          <cell r="L44">
            <v>74.836092871661251</v>
          </cell>
          <cell r="M44">
            <v>74.836088999309879</v>
          </cell>
          <cell r="N44">
            <v>74.836086099863124</v>
          </cell>
          <cell r="O44">
            <v>74.836049690777031</v>
          </cell>
        </row>
        <row r="45">
          <cell r="A45" t="str">
            <v>IMPKER</v>
          </cell>
          <cell r="C45" t="str">
            <v>KER</v>
          </cell>
          <cell r="D45">
            <v>1.1092117738001641</v>
          </cell>
          <cell r="E45">
            <v>1.4050757684516988</v>
          </cell>
          <cell r="F45">
            <v>1.8488706017123198</v>
          </cell>
          <cell r="G45">
            <v>2.5856775551508275</v>
          </cell>
          <cell r="H45">
            <v>2.3645214998469744</v>
          </cell>
          <cell r="I45">
            <v>1.8710712628244648</v>
          </cell>
          <cell r="J45">
            <v>1.8001639515818777</v>
          </cell>
          <cell r="L45">
            <v>4.6173842584773371E-4</v>
          </cell>
          <cell r="M45">
            <v>5.7780444238239103E-5</v>
          </cell>
          <cell r="N45">
            <v>6.3797233567088711E-5</v>
          </cell>
          <cell r="O45">
            <v>7.4159913464724278E-5</v>
          </cell>
        </row>
        <row r="46">
          <cell r="A46" t="str">
            <v>IMPBDS</v>
          </cell>
          <cell r="C46" t="str">
            <v>BDS</v>
          </cell>
          <cell r="D46">
            <v>1.817525036749464</v>
          </cell>
          <cell r="E46">
            <v>1.8120312425250991</v>
          </cell>
          <cell r="F46">
            <v>3.1996012877839402</v>
          </cell>
          <cell r="G46">
            <v>3.0161573587710535</v>
          </cell>
          <cell r="H46">
            <v>3.2890975083532759</v>
          </cell>
          <cell r="I46">
            <v>3.2834715869824693</v>
          </cell>
          <cell r="J46">
            <v>3.2866751046437206</v>
          </cell>
          <cell r="K46">
            <v>2.6030917457430407</v>
          </cell>
          <cell r="L46">
            <v>1.1011492267982159</v>
          </cell>
          <cell r="M46">
            <v>1.7164226975497963</v>
          </cell>
          <cell r="N46">
            <v>1.0991846040244673</v>
          </cell>
          <cell r="O46">
            <v>1.0340577015450141</v>
          </cell>
        </row>
        <row r="47">
          <cell r="A47" t="str">
            <v>IMPCOA1</v>
          </cell>
          <cell r="C47" t="str">
            <v>COA</v>
          </cell>
          <cell r="D47">
            <v>3.6600557411257757</v>
          </cell>
          <cell r="E47">
            <v>3.5647713638140766</v>
          </cell>
          <cell r="F47">
            <v>2.6616252177851601E-2</v>
          </cell>
          <cell r="G47">
            <v>6.049788241050116E-3</v>
          </cell>
          <cell r="H47">
            <v>3.2468759567624329E-3</v>
          </cell>
          <cell r="I47">
            <v>4.2118882963773988E-3</v>
          </cell>
          <cell r="J47">
            <v>1.6802443095603272E-3</v>
          </cell>
          <cell r="K47">
            <v>2.9246026973322699E-5</v>
          </cell>
          <cell r="L47">
            <v>6.6528816850610587E-4</v>
          </cell>
          <cell r="M47">
            <v>1.3252769965473238E-4</v>
          </cell>
          <cell r="N47">
            <v>1.3811374342652489E-4</v>
          </cell>
          <cell r="O47">
            <v>1.3325051428522377E-4</v>
          </cell>
        </row>
        <row r="48">
          <cell r="A48" t="str">
            <v>IMPETH</v>
          </cell>
          <cell r="C48" t="str">
            <v>ETH</v>
          </cell>
          <cell r="D48">
            <v>4.2954340056720195</v>
          </cell>
          <cell r="E48">
            <v>4.3006953376040595</v>
          </cell>
          <cell r="F48">
            <v>2.913368687828803</v>
          </cell>
          <cell r="G48">
            <v>2.5803291989720161</v>
          </cell>
          <cell r="H48">
            <v>1.5485108573886683</v>
          </cell>
          <cell r="I48">
            <v>0.51828684877444753</v>
          </cell>
          <cell r="J48">
            <v>0.52781927012442653</v>
          </cell>
          <cell r="K48">
            <v>1.0384772737096657</v>
          </cell>
          <cell r="L48">
            <v>0.86428540414934474</v>
          </cell>
          <cell r="M48">
            <v>0.9040302806769166</v>
          </cell>
          <cell r="N48">
            <v>0.88251548621286602</v>
          </cell>
          <cell r="O48">
            <v>0.86819277259445615</v>
          </cell>
        </row>
        <row r="49">
          <cell r="A49" t="str">
            <v>IMPELC_DE</v>
          </cell>
          <cell r="C49" t="str">
            <v>ELC_I-DE</v>
          </cell>
          <cell r="D49">
            <v>46.39849525450493</v>
          </cell>
          <cell r="E49">
            <v>27.774635277313365</v>
          </cell>
          <cell r="F49">
            <v>22.937283226712317</v>
          </cell>
          <cell r="G49">
            <v>24.737512092577028</v>
          </cell>
          <cell r="H49">
            <v>18.385805486817407</v>
          </cell>
          <cell r="I49">
            <v>16.536072660160031</v>
          </cell>
          <cell r="J49">
            <v>14.880760440491111</v>
          </cell>
          <cell r="K49">
            <v>5.1400349748769454</v>
          </cell>
          <cell r="L49">
            <v>3.0226595559898604</v>
          </cell>
          <cell r="M49">
            <v>1.1041262707795187</v>
          </cell>
          <cell r="N49">
            <v>0.84647036052758251</v>
          </cell>
          <cell r="O49">
            <v>1.4773822411471587</v>
          </cell>
        </row>
        <row r="50">
          <cell r="A50" t="str">
            <v>IMPELC_DE</v>
          </cell>
          <cell r="C50" t="str">
            <v>ELCS</v>
          </cell>
          <cell r="D50">
            <v>46.39849525450493</v>
          </cell>
          <cell r="E50">
            <v>27.774635277313365</v>
          </cell>
          <cell r="F50">
            <v>22.937283226712317</v>
          </cell>
          <cell r="G50">
            <v>24.737512092577028</v>
          </cell>
          <cell r="H50">
            <v>18.385805486817407</v>
          </cell>
          <cell r="I50">
            <v>16.536072660160031</v>
          </cell>
          <cell r="J50">
            <v>14.880760440491111</v>
          </cell>
          <cell r="K50">
            <v>5.1400349748769454</v>
          </cell>
          <cell r="L50">
            <v>3.0226595559898604</v>
          </cell>
          <cell r="M50">
            <v>1.1041262707795187</v>
          </cell>
          <cell r="N50">
            <v>0.84647036052758251</v>
          </cell>
          <cell r="O50">
            <v>1.4773822411471587</v>
          </cell>
        </row>
        <row r="51">
          <cell r="A51" t="str">
            <v>RNWWST1</v>
          </cell>
          <cell r="C51" t="str">
            <v>WSTREN</v>
          </cell>
          <cell r="D51">
            <v>34.100701932972129</v>
          </cell>
          <cell r="E51">
            <v>34.100613238140795</v>
          </cell>
          <cell r="F51">
            <v>34.102277065892572</v>
          </cell>
          <cell r="G51">
            <v>34.10059001881735</v>
          </cell>
          <cell r="H51">
            <v>34.102338319768059</v>
          </cell>
          <cell r="I51">
            <v>40.972605502011348</v>
          </cell>
          <cell r="J51">
            <v>42.859773801366366</v>
          </cell>
          <cell r="K51">
            <v>44.606372629707096</v>
          </cell>
          <cell r="L51">
            <v>44.607015242691801</v>
          </cell>
          <cell r="M51">
            <v>44.642033898737225</v>
          </cell>
          <cell r="N51">
            <v>44.642095452888448</v>
          </cell>
          <cell r="O51">
            <v>44.647890431520523</v>
          </cell>
        </row>
        <row r="52">
          <cell r="A52" t="str">
            <v>IMPNGA1</v>
          </cell>
          <cell r="C52" t="str">
            <v>NGA</v>
          </cell>
          <cell r="D52">
            <v>117.29835889891271</v>
          </cell>
          <cell r="E52">
            <v>106.72001890196555</v>
          </cell>
          <cell r="F52">
            <v>110.87456554613269</v>
          </cell>
          <cell r="G52">
            <v>99.871250883484279</v>
          </cell>
          <cell r="H52">
            <v>80.67330247288551</v>
          </cell>
          <cell r="I52">
            <v>56.956408266670309</v>
          </cell>
          <cell r="J52">
            <v>16.830390683403056</v>
          </cell>
          <cell r="K52">
            <v>1.2747887669988374E-5</v>
          </cell>
          <cell r="L52">
            <v>5.829693431357696E-4</v>
          </cell>
          <cell r="M52">
            <v>6.0674061601582446E-5</v>
          </cell>
          <cell r="N52">
            <v>6.715610920391565E-5</v>
          </cell>
          <cell r="O52">
            <v>7.7837192514745079E-5</v>
          </cell>
        </row>
        <row r="53">
          <cell r="A53" t="str">
            <v>IMPELC_IT</v>
          </cell>
          <cell r="C53" t="str">
            <v>ELC_I-IT</v>
          </cell>
          <cell r="D53">
            <v>6.799117641561371</v>
          </cell>
          <cell r="E53">
            <v>1.8392668331203368E-3</v>
          </cell>
          <cell r="F53">
            <v>1.6796884510642243E-3</v>
          </cell>
          <cell r="G53">
            <v>8.9434051639739466E-4</v>
          </cell>
          <cell r="H53">
            <v>1.1452515972847071E-3</v>
          </cell>
          <cell r="I53">
            <v>1.0479906313976255E-3</v>
          </cell>
          <cell r="J53">
            <v>8.9834879172240192E-4</v>
          </cell>
          <cell r="K53">
            <v>1.0046140678027689E-3</v>
          </cell>
          <cell r="L53">
            <v>8.7294784908699137E-4</v>
          </cell>
          <cell r="M53">
            <v>1.0372281321302747E-3</v>
          </cell>
          <cell r="N53">
            <v>9.9483911238601084E-4</v>
          </cell>
          <cell r="O53">
            <v>1.7760578026225014E-3</v>
          </cell>
        </row>
        <row r="54">
          <cell r="A54" t="str">
            <v>IMPELC_IT</v>
          </cell>
          <cell r="C54" t="str">
            <v>ELCS</v>
          </cell>
          <cell r="D54">
            <v>6.799117641561371</v>
          </cell>
          <cell r="E54">
            <v>1.8392668331203368E-3</v>
          </cell>
          <cell r="F54">
            <v>1.6796884510642243E-3</v>
          </cell>
          <cell r="G54">
            <v>8.9434051639739466E-4</v>
          </cell>
          <cell r="H54">
            <v>1.1452515972847071E-3</v>
          </cell>
          <cell r="I54">
            <v>1.0479906313976255E-3</v>
          </cell>
          <cell r="J54">
            <v>8.9834879172240192E-4</v>
          </cell>
          <cell r="K54">
            <v>1.0046140678027689E-3</v>
          </cell>
          <cell r="L54">
            <v>8.7294784908699137E-4</v>
          </cell>
          <cell r="M54">
            <v>1.0372281321302747E-3</v>
          </cell>
          <cell r="N54">
            <v>9.9483911238601084E-4</v>
          </cell>
          <cell r="O54">
            <v>1.7760578026225014E-3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3.2682758813252275</v>
          </cell>
          <cell r="E4">
            <v>3.8320759172036158</v>
          </cell>
          <cell r="F4">
            <v>3.7298129806263991</v>
          </cell>
          <cell r="G4">
            <v>3.8887895174309666</v>
          </cell>
          <cell r="H4">
            <v>4.02745025057256</v>
          </cell>
          <cell r="I4">
            <v>4.1400895915806482</v>
          </cell>
          <cell r="J4">
            <v>4.2319516403030333</v>
          </cell>
          <cell r="K4">
            <v>4.3169702657033131</v>
          </cell>
          <cell r="L4">
            <v>4.3795770321590739</v>
          </cell>
          <cell r="M4">
            <v>4.4508558866469761</v>
          </cell>
          <cell r="N4">
            <v>4.4508799612182361</v>
          </cell>
          <cell r="O4">
            <v>4.451034260004195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3.2682758813252275</v>
          </cell>
          <cell r="E5">
            <v>3.8320759172036158</v>
          </cell>
          <cell r="F5">
            <v>3.7298129806263991</v>
          </cell>
          <cell r="G5">
            <v>3.8887895174309666</v>
          </cell>
          <cell r="H5">
            <v>4.02745025057256</v>
          </cell>
          <cell r="I5">
            <v>4.1400895915806482</v>
          </cell>
          <cell r="J5">
            <v>4.2319516403030333</v>
          </cell>
          <cell r="K5">
            <v>4.3169702657033131</v>
          </cell>
          <cell r="L5">
            <v>4.3795770321590739</v>
          </cell>
          <cell r="M5">
            <v>4.4508558866469761</v>
          </cell>
          <cell r="N5">
            <v>4.4508799612182361</v>
          </cell>
          <cell r="O5">
            <v>4.451034260004195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1.0248997616844281E-5</v>
          </cell>
          <cell r="F6">
            <v>2.580275256797221E-3</v>
          </cell>
          <cell r="G6">
            <v>2.4165458796612236E-3</v>
          </cell>
          <cell r="H6">
            <v>4.9500317545781453E-3</v>
          </cell>
          <cell r="I6">
            <v>5.0745893708427385E-3</v>
          </cell>
          <cell r="J6">
            <v>4.6636794729191704E-3</v>
          </cell>
          <cell r="K6">
            <v>7.1126446066140381E-3</v>
          </cell>
          <cell r="L6">
            <v>1.1138664214181194E-3</v>
          </cell>
          <cell r="M6">
            <v>1.1708498490956643E-3</v>
          </cell>
          <cell r="N6">
            <v>5.2904445835425125E-4</v>
          </cell>
          <cell r="O6">
            <v>2.3885452161156368E-3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1.6636020401383053E-6</v>
          </cell>
          <cell r="F7">
            <v>2.5720323340971737E-3</v>
          </cell>
          <cell r="G7">
            <v>2.4083049842450722E-3</v>
          </cell>
          <cell r="H7">
            <v>4.9419321821917205E-3</v>
          </cell>
          <cell r="I7">
            <v>5.0664880227660608E-3</v>
          </cell>
          <cell r="J7">
            <v>4.6555892459499955E-3</v>
          </cell>
          <cell r="K7">
            <v>7.1047115574383694E-3</v>
          </cell>
          <cell r="L7">
            <v>1.1058376126195362E-3</v>
          </cell>
          <cell r="M7">
            <v>1.1628171787425149E-3</v>
          </cell>
          <cell r="N7">
            <v>5.2100784071422966E-4</v>
          </cell>
          <cell r="O7">
            <v>2.3805221348593597E-3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4.0439152210103398E-5</v>
          </cell>
          <cell r="E8">
            <v>3.9444300647695701E-4</v>
          </cell>
          <cell r="F8">
            <v>6.2520856205844103E-5</v>
          </cell>
          <cell r="G8">
            <v>7.7936555198405893E-6</v>
          </cell>
          <cell r="H8">
            <v>5.6865729596706203E-4</v>
          </cell>
          <cell r="I8">
            <v>2.6373038257828302E-4</v>
          </cell>
          <cell r="J8">
            <v>2.53750755278288E-5</v>
          </cell>
          <cell r="K8">
            <v>8.66408998599854E-4</v>
          </cell>
          <cell r="L8">
            <v>2.2677609818469899E-4</v>
          </cell>
          <cell r="M8">
            <v>6.3262662418612305E-5</v>
          </cell>
          <cell r="N8">
            <v>7.8537428567250597E-4</v>
          </cell>
          <cell r="O8">
            <v>3.1435864988735301E-4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4.0439152210103398E-5</v>
          </cell>
          <cell r="E9">
            <v>4.3488215868706001E-4</v>
          </cell>
          <cell r="F9">
            <v>4.9740301489290505E-4</v>
          </cell>
          <cell r="G9">
            <v>5.0519667041274503E-4</v>
          </cell>
          <cell r="H9">
            <v>8.5154950400167996E-4</v>
          </cell>
          <cell r="I9">
            <v>8.5182780393538505E-4</v>
          </cell>
          <cell r="J9">
            <v>8.57762754073174E-4</v>
          </cell>
          <cell r="K9">
            <v>1.15551445670597E-3</v>
          </cell>
          <cell r="L9">
            <v>1.15572133955687E-3</v>
          </cell>
          <cell r="M9">
            <v>1.1564477592031701E-3</v>
          </cell>
          <cell r="N9">
            <v>1.15698194667112E-3</v>
          </cell>
          <cell r="O9">
            <v>1.1629955979784699E-3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0.26096171245240102</v>
          </cell>
          <cell r="G10">
            <v>0.23154231989457</v>
          </cell>
          <cell r="H10">
            <v>5.7152935156871196</v>
          </cell>
          <cell r="I10">
            <v>5.3543492441252702</v>
          </cell>
          <cell r="J10">
            <v>5.1057499412353504</v>
          </cell>
          <cell r="K10">
            <v>0.27346498220291898</v>
          </cell>
          <cell r="L10">
            <v>0.272508488694373</v>
          </cell>
          <cell r="M10">
            <v>0.271864380685228</v>
          </cell>
          <cell r="N10">
            <v>0.270745570818964</v>
          </cell>
          <cell r="O10">
            <v>0.276954659452329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9.2539614344822902E-3</v>
          </cell>
          <cell r="G11">
            <v>8.5391493861827223E-3</v>
          </cell>
          <cell r="H11">
            <v>0.2178702315377182</v>
          </cell>
          <cell r="I11">
            <v>0.21075630003471826</v>
          </cell>
          <cell r="J11">
            <v>0.20640265719887599</v>
          </cell>
          <cell r="K11">
            <v>1.1345887559482817E-2</v>
          </cell>
          <cell r="L11">
            <v>1.1306203254340999E-2</v>
          </cell>
          <cell r="M11">
            <v>1.1279479624174372E-2</v>
          </cell>
          <cell r="N11">
            <v>1.1233060916957006E-2</v>
          </cell>
          <cell r="O11">
            <v>1.1490672041107266E-2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4.6269807172411425E-3</v>
          </cell>
          <cell r="G12">
            <v>4.1053602818186203E-3</v>
          </cell>
          <cell r="H12">
            <v>0.10133499141289223</v>
          </cell>
          <cell r="I12">
            <v>9.4935270285909062E-2</v>
          </cell>
          <cell r="J12">
            <v>9.0527481227577131E-2</v>
          </cell>
          <cell r="K12">
            <v>4.8486698972148709E-3</v>
          </cell>
          <cell r="L12">
            <v>4.8317107924534209E-3</v>
          </cell>
          <cell r="M12">
            <v>4.8202904376813552E-3</v>
          </cell>
          <cell r="N12">
            <v>4.8004533833149584E-3</v>
          </cell>
          <cell r="O12">
            <v>4.9105436073107944E-3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9.2539614344822902E-3</v>
          </cell>
          <cell r="G13">
            <v>8.5391493861827223E-3</v>
          </cell>
          <cell r="H13">
            <v>0.2178702315377182</v>
          </cell>
          <cell r="I13">
            <v>0.21075630003471826</v>
          </cell>
          <cell r="J13">
            <v>0.20640265719887599</v>
          </cell>
          <cell r="K13">
            <v>1.1345887559482817E-2</v>
          </cell>
          <cell r="L13">
            <v>1.1306203254340999E-2</v>
          </cell>
          <cell r="M13">
            <v>1.1279479624174372E-2</v>
          </cell>
          <cell r="N13">
            <v>1.1233060916957006E-2</v>
          </cell>
          <cell r="O13">
            <v>1.1490672041107266E-2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5.3908461058176697E-6</v>
          </cell>
          <cell r="F14">
            <v>7.3083816365414605E-4</v>
          </cell>
          <cell r="G14">
            <v>2.62022741809055E-6</v>
          </cell>
          <cell r="H14">
            <v>1.52534320342181E-2</v>
          </cell>
          <cell r="I14">
            <v>8.6894934077737303E-5</v>
          </cell>
          <cell r="J14">
            <v>5.9880176453119898E-6</v>
          </cell>
          <cell r="K14">
            <v>9.8807420314788504E-4</v>
          </cell>
          <cell r="L14">
            <v>1.5557685021013001E-5</v>
          </cell>
          <cell r="M14">
            <v>1.8635749752326901E-4</v>
          </cell>
          <cell r="N14">
            <v>7.0565945054822002E-4</v>
          </cell>
          <cell r="O14">
            <v>5.0230142193400599E-4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5.3908461058176697E-6</v>
          </cell>
          <cell r="F15">
            <v>7.3595130598042772E-4</v>
          </cell>
          <cell r="G15">
            <v>7.3790497354157152E-4</v>
          </cell>
          <cell r="H15">
            <v>1.5987273461850908E-2</v>
          </cell>
          <cell r="I15">
            <v>1.5493302809794425E-2</v>
          </cell>
          <cell r="J15">
            <v>1.5343826022237588E-2</v>
          </cell>
          <cell r="K15">
            <v>1.0788771453403292E-3</v>
          </cell>
          <cell r="L15">
            <v>1.0195250512519518E-3</v>
          </cell>
          <cell r="M15">
            <v>1.1878134939082427E-3</v>
          </cell>
          <cell r="N15">
            <v>1.0745059494016917E-3</v>
          </cell>
          <cell r="O15">
            <v>1.3917969958148824E-3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0.46154490994246811</v>
          </cell>
          <cell r="E16">
            <v>0.54459022316690819</v>
          </cell>
          <cell r="F16">
            <v>0.54459022840823113</v>
          </cell>
          <cell r="G16">
            <v>0.54491763845490548</v>
          </cell>
          <cell r="H16">
            <v>0.54493418182539965</v>
          </cell>
          <cell r="I16">
            <v>0.54494796166550863</v>
          </cell>
          <cell r="J16">
            <v>0.5449521148917128</v>
          </cell>
          <cell r="K16">
            <v>0.54495533107819549</v>
          </cell>
          <cell r="L16">
            <v>0.54495811737196131</v>
          </cell>
          <cell r="M16">
            <v>0.54500010799835152</v>
          </cell>
          <cell r="N16">
            <v>0.54501205082593107</v>
          </cell>
          <cell r="O16">
            <v>0.54510641065623655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0.46154490994246811</v>
          </cell>
          <cell r="E17">
            <v>0.54459022316690819</v>
          </cell>
          <cell r="F17">
            <v>0.54459022840823113</v>
          </cell>
          <cell r="G17">
            <v>0.54491763845490548</v>
          </cell>
          <cell r="H17">
            <v>0.54493418182539965</v>
          </cell>
          <cell r="I17">
            <v>0.54494796166550863</v>
          </cell>
          <cell r="J17">
            <v>0.5449521148917128</v>
          </cell>
          <cell r="K17">
            <v>0.54495533107819549</v>
          </cell>
          <cell r="L17">
            <v>0.54495811737196131</v>
          </cell>
          <cell r="M17">
            <v>0.54500010799835152</v>
          </cell>
          <cell r="N17">
            <v>0.54501205082593107</v>
          </cell>
          <cell r="O17">
            <v>0.54510641065623655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0.62582360670165149</v>
          </cell>
          <cell r="E18">
            <v>0.7375939817159034</v>
          </cell>
          <cell r="F18">
            <v>0.73634735108718596</v>
          </cell>
          <cell r="G18">
            <v>0.73472041139987199</v>
          </cell>
          <cell r="H18">
            <v>0.73268461421902442</v>
          </cell>
          <cell r="I18">
            <v>0.73065648491464863</v>
          </cell>
          <cell r="J18">
            <v>0.72862678314212281</v>
          </cell>
          <cell r="K18">
            <v>0.72660710810426032</v>
          </cell>
          <cell r="L18">
            <v>0.72661082316261494</v>
          </cell>
          <cell r="M18">
            <v>0.72666681066446892</v>
          </cell>
          <cell r="N18">
            <v>0.72668273443457398</v>
          </cell>
          <cell r="O18">
            <v>0.72680854754164814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8.2425272303192094E-3</v>
          </cell>
          <cell r="F19">
            <v>1.85624756567261E-4</v>
          </cell>
          <cell r="G19">
            <v>3.2577715224998099E-3</v>
          </cell>
          <cell r="H19">
            <v>3.03241307609542E-2</v>
          </cell>
          <cell r="I19">
            <v>1.1413662704698201E-2</v>
          </cell>
          <cell r="J19">
            <v>2.4250868554100001E-3</v>
          </cell>
          <cell r="K19">
            <v>2.82555959692668E-2</v>
          </cell>
          <cell r="L19">
            <v>8.7571561403020394E-3</v>
          </cell>
          <cell r="M19">
            <v>4.8063360796867698E-3</v>
          </cell>
          <cell r="N19">
            <v>2.4916243853406399E-2</v>
          </cell>
          <cell r="O19">
            <v>5.9201883859458298E-3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3.8099142669901359E-2</v>
          </cell>
          <cell r="F20">
            <v>3.8267468624600461E-2</v>
          </cell>
          <cell r="G20">
            <v>4.1501081076661568E-2</v>
          </cell>
          <cell r="H20">
            <v>4.5659324200579054E-2</v>
          </cell>
          <cell r="I20">
            <v>4.4371595044599643E-2</v>
          </cell>
          <cell r="J20">
            <v>4.4123625864109131E-2</v>
          </cell>
          <cell r="K20">
            <v>4.2039458620750501E-2</v>
          </cell>
          <cell r="L20">
            <v>4.0806561813302791E-2</v>
          </cell>
          <cell r="M20">
            <v>4.1749073645645889E-2</v>
          </cell>
          <cell r="N20">
            <v>4.0613788566015989E-2</v>
          </cell>
          <cell r="O20">
            <v>3.5558199154707891E-2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8.3278921535751482E-4</v>
          </cell>
          <cell r="H21">
            <v>1.0670215972498653E-3</v>
          </cell>
          <cell r="I21">
            <v>3.2683808000652319E-3</v>
          </cell>
          <cell r="J21">
            <v>2.6908667434927588E-3</v>
          </cell>
          <cell r="K21">
            <v>5.4266662922052246E-3</v>
          </cell>
          <cell r="L21">
            <v>2.9543244059268671E-3</v>
          </cell>
          <cell r="M21">
            <v>2.465315634964162E-3</v>
          </cell>
          <cell r="N21">
            <v>1.6822349810482258E-3</v>
          </cell>
          <cell r="O21">
            <v>3.3017596101585496E-3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8.3338028247738403E-4</v>
          </cell>
          <cell r="H22">
            <v>1.0678844558336938E-3</v>
          </cell>
          <cell r="I22">
            <v>3.2700873932922708E-3</v>
          </cell>
          <cell r="J22">
            <v>2.6923587265718966E-3</v>
          </cell>
          <cell r="K22">
            <v>5.389902917722348E-3</v>
          </cell>
          <cell r="L22">
            <v>2.948083032608607E-3</v>
          </cell>
          <cell r="M22">
            <v>2.4568364872974056E-3</v>
          </cell>
          <cell r="N22">
            <v>1.6776243862885554E-3</v>
          </cell>
          <cell r="O22">
            <v>3.2977414301149197E-3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1.6464051339471113E-3</v>
          </cell>
          <cell r="H23">
            <v>2.1151416891957721E-3</v>
          </cell>
          <cell r="I23">
            <v>6.5187038294697124E-3</v>
          </cell>
          <cell r="J23">
            <v>5.3647958304135004E-3</v>
          </cell>
          <cell r="K23">
            <v>1.0796804846039783E-2</v>
          </cell>
          <cell r="L23">
            <v>5.8826436891149629E-3</v>
          </cell>
          <cell r="M23">
            <v>4.9023877583737798E-3</v>
          </cell>
          <cell r="N23">
            <v>3.3400950034489963E-3</v>
          </cell>
          <cell r="O23">
            <v>6.5797188744361017E-3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0.52048916444298177</v>
          </cell>
          <cell r="E24">
            <v>0.59725991179054883</v>
          </cell>
          <cell r="F24">
            <v>0.32651319207498658</v>
          </cell>
          <cell r="G24">
            <v>0.30175904566948686</v>
          </cell>
          <cell r="H24">
            <v>0.26151839612421263</v>
          </cell>
          <cell r="I24">
            <v>0.25371217135940327</v>
          </cell>
          <cell r="J24">
            <v>0.2922153243390383</v>
          </cell>
          <cell r="K24">
            <v>0.2665898832437168</v>
          </cell>
          <cell r="L24">
            <v>0.15727157250711071</v>
          </cell>
          <cell r="M24">
            <v>0.1189870410505911</v>
          </cell>
          <cell r="N24">
            <v>0.11714400230631763</v>
          </cell>
          <cell r="O24">
            <v>9.8492577011315113E-2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1.0409783288859638</v>
          </cell>
          <cell r="E25">
            <v>1.1945198235810972</v>
          </cell>
          <cell r="F25">
            <v>0.65302638414997327</v>
          </cell>
          <cell r="G25">
            <v>0.60351809133897361</v>
          </cell>
          <cell r="H25">
            <v>0.52303679224842492</v>
          </cell>
          <cell r="I25">
            <v>0.50742434271880621</v>
          </cell>
          <cell r="J25">
            <v>0.58443064867807681</v>
          </cell>
          <cell r="K25">
            <v>0.5331797664874337</v>
          </cell>
          <cell r="L25">
            <v>0.31454314501422143</v>
          </cell>
          <cell r="M25">
            <v>0.23797408210118215</v>
          </cell>
          <cell r="N25">
            <v>0.23428800461263541</v>
          </cell>
          <cell r="O25">
            <v>0.19698515402263023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5.1309377150062204E-3</v>
          </cell>
          <cell r="F26">
            <v>1.9024693026041799E-6</v>
          </cell>
          <cell r="G26">
            <v>1.8973729327187601E-6</v>
          </cell>
          <cell r="H26">
            <v>6.4755172305188497E-3</v>
          </cell>
          <cell r="I26">
            <v>1.0941530580055999E-2</v>
          </cell>
          <cell r="J26">
            <v>3.2596237334581702E-3</v>
          </cell>
          <cell r="K26">
            <v>4.2453550295937304E-3</v>
          </cell>
          <cell r="L26">
            <v>2.0827407111950499E-3</v>
          </cell>
          <cell r="M26">
            <v>1.7942883704063499E-3</v>
          </cell>
          <cell r="N26">
            <v>4.30523088767367E-3</v>
          </cell>
          <cell r="O26">
            <v>8.79556945365583E-4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4.0452738610711934E-2</v>
          </cell>
          <cell r="F27">
            <v>3.95398085238143E-2</v>
          </cell>
          <cell r="G27">
            <v>3.9484374312143862E-2</v>
          </cell>
          <cell r="H27">
            <v>1.8010610544757034E-2</v>
          </cell>
          <cell r="I27">
            <v>1.7417407238561545E-2</v>
          </cell>
          <cell r="J27">
            <v>2.0674399969323503E-2</v>
          </cell>
          <cell r="K27">
            <v>1.8443595143950411E-2</v>
          </cell>
          <cell r="L27">
            <v>1.0833475025343162E-2</v>
          </cell>
          <cell r="M27">
            <v>8.118948398965941E-3</v>
          </cell>
          <cell r="N27">
            <v>8.269087710401541E-3</v>
          </cell>
          <cell r="O27">
            <v>6.9753595809413371E-3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4.3871722936558273</v>
          </cell>
          <cell r="E28">
            <v>5.03428088595909</v>
          </cell>
          <cell r="F28">
            <v>4.8544551935386098</v>
          </cell>
          <cell r="G28">
            <v>4.2836632906174543</v>
          </cell>
          <cell r="H28">
            <v>3.3736972744462608</v>
          </cell>
          <cell r="I28">
            <v>3.2881679281563958</v>
          </cell>
          <cell r="J28">
            <v>4.2562731502306663</v>
          </cell>
          <cell r="K28">
            <v>4.0379692010143158</v>
          </cell>
          <cell r="L28">
            <v>2.6543934060975753</v>
          </cell>
          <cell r="M28">
            <v>1.723588551167389</v>
          </cell>
          <cell r="N28">
            <v>1.7769043582646693</v>
          </cell>
          <cell r="O28">
            <v>1.5961321812605809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6.0932948522997634</v>
          </cell>
          <cell r="E29">
            <v>6.9920567860542917</v>
          </cell>
          <cell r="F29">
            <v>6.7422988799147401</v>
          </cell>
          <cell r="G29">
            <v>5.9495323480797939</v>
          </cell>
          <cell r="H29">
            <v>4.6856906589531402</v>
          </cell>
          <cell r="I29">
            <v>4.5668999002172139</v>
          </cell>
          <cell r="J29">
            <v>5.911490486431485</v>
          </cell>
          <cell r="K29">
            <v>5.6082905569643247</v>
          </cell>
          <cell r="L29">
            <v>3.6866575084688562</v>
          </cell>
          <cell r="M29">
            <v>2.3938729877324865</v>
          </cell>
          <cell r="N29">
            <v>2.4679227198120408</v>
          </cell>
          <cell r="O29">
            <v>2.2168502517508046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5.2311442819185101E-2</v>
          </cell>
          <cell r="F30">
            <v>1.3470838736997901E-6</v>
          </cell>
          <cell r="G30">
            <v>1.77130970000744E-6</v>
          </cell>
          <cell r="H30">
            <v>0.154847982179734</v>
          </cell>
          <cell r="I30">
            <v>0.11142447360794901</v>
          </cell>
          <cell r="J30">
            <v>7.8271710065559094E-2</v>
          </cell>
          <cell r="K30">
            <v>0.13717856237863199</v>
          </cell>
          <cell r="L30">
            <v>4.2091408849559103E-6</v>
          </cell>
          <cell r="M30">
            <v>2.2595426629517701E-3</v>
          </cell>
          <cell r="N30">
            <v>0.11910503974511299</v>
          </cell>
          <cell r="O30">
            <v>8.3250506791874603E-3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0.40673935731833755</v>
          </cell>
          <cell r="F31">
            <v>0.40673337956513489</v>
          </cell>
          <cell r="G31">
            <v>0.4067307443738411</v>
          </cell>
          <cell r="H31">
            <v>0.27356264473144715</v>
          </cell>
          <cell r="I31">
            <v>0.26627256213549566</v>
          </cell>
          <cell r="J31">
            <v>0.34454214732339861</v>
          </cell>
          <cell r="K31">
            <v>0.32687269129967855</v>
          </cell>
          <cell r="L31">
            <v>0.22219944353444182</v>
          </cell>
          <cell r="M31">
            <v>0.13943917235595932</v>
          </cell>
          <cell r="N31">
            <v>0.14566148765347364</v>
          </cell>
          <cell r="O31">
            <v>0.1296869189468205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0.5863189458195559</v>
          </cell>
          <cell r="J32">
            <v>0.62242222823979121</v>
          </cell>
          <cell r="K32">
            <v>0.62413125660701829</v>
          </cell>
          <cell r="L32">
            <v>1.1409877880093455</v>
          </cell>
          <cell r="M32">
            <v>2.5945334683522714</v>
          </cell>
          <cell r="N32">
            <v>2.6172764707116429</v>
          </cell>
          <cell r="O32">
            <v>2.6013490597168203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0.59224135941369294</v>
          </cell>
          <cell r="J33">
            <v>0.62870932145433434</v>
          </cell>
          <cell r="K33">
            <v>0.63043561273436133</v>
          </cell>
          <cell r="L33">
            <v>1.1525129171811586</v>
          </cell>
          <cell r="M33">
            <v>2.6207408771235086</v>
          </cell>
          <cell r="N33">
            <v>2.643713606779436</v>
          </cell>
          <cell r="O33">
            <v>2.6276253128452738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3.5727469880075402E-6</v>
          </cell>
          <cell r="H34">
            <v>8.6428267549528603E-6</v>
          </cell>
          <cell r="I34">
            <v>3.2222477603370298E-2</v>
          </cell>
          <cell r="J34">
            <v>4.4396340082632699E-2</v>
          </cell>
          <cell r="K34">
            <v>6.1344009614847897E-4</v>
          </cell>
          <cell r="L34">
            <v>1.6386482461136199E-2</v>
          </cell>
          <cell r="M34">
            <v>8.3737739441331102E-2</v>
          </cell>
          <cell r="N34">
            <v>5.0447027520091102E-3</v>
          </cell>
          <cell r="O34">
            <v>1.64425604458875E-3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3.5727469880075402E-6</v>
          </cell>
          <cell r="H35">
            <v>1.2215573742960399E-5</v>
          </cell>
          <cell r="I35">
            <v>3.2234693177113298E-2</v>
          </cell>
          <cell r="J35">
            <v>7.6631033259746004E-2</v>
          </cell>
          <cell r="K35">
            <v>7.7244473355894502E-2</v>
          </cell>
          <cell r="L35">
            <v>9.3630955817030695E-2</v>
          </cell>
          <cell r="M35">
            <v>0.17736869525836199</v>
          </cell>
          <cell r="N35">
            <v>0.18241226540066399</v>
          </cell>
          <cell r="O35">
            <v>0.18405408130797199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6.1735639950617607</v>
          </cell>
          <cell r="E36">
            <v>5.738168542359106</v>
          </cell>
          <cell r="F36">
            <v>6.0836031051580264</v>
          </cell>
          <cell r="G36">
            <v>6.060800420670577</v>
          </cell>
          <cell r="H36">
            <v>5.0994407511274877</v>
          </cell>
          <cell r="I36">
            <v>5.6195040145680393</v>
          </cell>
          <cell r="J36">
            <v>13.847787675029695</v>
          </cell>
          <cell r="K36">
            <v>7.1456679368945686</v>
          </cell>
          <cell r="L36">
            <v>2.5487779268649193</v>
          </cell>
          <cell r="M36">
            <v>2.9259108019288713</v>
          </cell>
          <cell r="N36">
            <v>0.38110208175553534</v>
          </cell>
          <cell r="O36">
            <v>0.54623412809997696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8.5743944375857701</v>
          </cell>
          <cell r="E37">
            <v>7.9696785310543099</v>
          </cell>
          <cell r="F37">
            <v>8.4494487571639176</v>
          </cell>
          <cell r="G37">
            <v>8.4177783620424673</v>
          </cell>
          <cell r="H37">
            <v>7.0825565987881918</v>
          </cell>
          <cell r="I37">
            <v>7.8048666869000449</v>
          </cell>
          <cell r="J37">
            <v>19.233038437541243</v>
          </cell>
          <cell r="K37">
            <v>9.924538801242452</v>
          </cell>
          <cell r="L37">
            <v>3.5399693428679435</v>
          </cell>
          <cell r="M37">
            <v>4.0637650026789949</v>
          </cell>
          <cell r="N37">
            <v>0.52930844688268786</v>
          </cell>
          <cell r="O37">
            <v>0.75865851124996786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4.67281959910274E-6</v>
          </cell>
          <cell r="E38">
            <v>1.03425888778799E-5</v>
          </cell>
          <cell r="F38">
            <v>7.2304133266157401E-6</v>
          </cell>
          <cell r="G38">
            <v>8.9728836572504892E-6</v>
          </cell>
          <cell r="H38">
            <v>0.28085851684438301</v>
          </cell>
          <cell r="I38">
            <v>0.15685723558583101</v>
          </cell>
          <cell r="J38">
            <v>0.67430659807273197</v>
          </cell>
          <cell r="K38">
            <v>0.17756270814129699</v>
          </cell>
          <cell r="L38">
            <v>8.3204540398222004E-2</v>
          </cell>
          <cell r="M38">
            <v>4.3984223431990898E-4</v>
          </cell>
          <cell r="N38">
            <v>1.98166301926475E-4</v>
          </cell>
          <cell r="O38">
            <v>9.0399571458097405E-2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0.47842495063671109</v>
          </cell>
          <cell r="E39">
            <v>0.47842479087975287</v>
          </cell>
          <cell r="F39">
            <v>0.47841442960894442</v>
          </cell>
          <cell r="G39">
            <v>0.47839628764963488</v>
          </cell>
          <cell r="H39">
            <v>0.40492795545514992</v>
          </cell>
          <cell r="I39">
            <v>0.43771769598078236</v>
          </cell>
          <cell r="J39">
            <v>1.1120136725669543</v>
          </cell>
          <cell r="K39">
            <v>1.0069286167862297</v>
          </cell>
          <cell r="L39">
            <v>0.41779493977229398</v>
          </cell>
          <cell r="M39">
            <v>0.26118948909775047</v>
          </cell>
          <cell r="N39">
            <v>6.1877867163860005E-2</v>
          </cell>
          <cell r="O39">
            <v>9.0947789680321731E-2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5.1850718229265054</v>
          </cell>
          <cell r="E40">
            <v>5.56757577906885</v>
          </cell>
          <cell r="F40">
            <v>5.6974290505594398</v>
          </cell>
          <cell r="G40">
            <v>6.7386812830616991</v>
          </cell>
          <cell r="H40">
            <v>6.3997365286422125</v>
          </cell>
          <cell r="I40">
            <v>7.4102966179493395</v>
          </cell>
          <cell r="J40">
            <v>11.249483248728389</v>
          </cell>
          <cell r="K40">
            <v>12.196984376675404</v>
          </cell>
          <cell r="L40">
            <v>11.705481446526255</v>
          </cell>
          <cell r="M40">
            <v>11.525753308473277</v>
          </cell>
          <cell r="N40">
            <v>12.359086828236592</v>
          </cell>
          <cell r="O40">
            <v>12.350921852431441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5.1850718229265054</v>
          </cell>
          <cell r="E41">
            <v>5.56757577906885</v>
          </cell>
          <cell r="F41">
            <v>5.6974290505594398</v>
          </cell>
          <cell r="G41">
            <v>6.7386812830616991</v>
          </cell>
          <cell r="H41">
            <v>6.3997365286422125</v>
          </cell>
          <cell r="I41">
            <v>7.4102966179493395</v>
          </cell>
          <cell r="J41">
            <v>11.249483248728389</v>
          </cell>
          <cell r="K41">
            <v>12.196984376675404</v>
          </cell>
          <cell r="L41">
            <v>11.705481446526255</v>
          </cell>
          <cell r="M41">
            <v>11.525753308473277</v>
          </cell>
          <cell r="N41">
            <v>12.359086828236592</v>
          </cell>
          <cell r="O41">
            <v>12.350921852431441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5.6086586903354494</v>
          </cell>
          <cell r="E42">
            <v>6.0095391371265814</v>
          </cell>
          <cell r="F42">
            <v>6.1300478819421889</v>
          </cell>
          <cell r="G42">
            <v>7.2119529197664374</v>
          </cell>
          <cell r="H42">
            <v>6.8131080596332714</v>
          </cell>
          <cell r="I42">
            <v>7.8475854232352544</v>
          </cell>
          <cell r="J42">
            <v>11.877335348478699</v>
          </cell>
          <cell r="K42">
            <v>12.838930922816205</v>
          </cell>
          <cell r="L42">
            <v>12.321559417396061</v>
          </cell>
          <cell r="M42">
            <v>12.132371903656093</v>
          </cell>
          <cell r="N42">
            <v>13.009565082354314</v>
          </cell>
          <cell r="O42">
            <v>13.000970370980466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0.136203228581258</v>
          </cell>
          <cell r="F43">
            <v>0.16739632403538099</v>
          </cell>
          <cell r="G43">
            <v>0.126964695939287</v>
          </cell>
          <cell r="H43">
            <v>0.21409035075994101</v>
          </cell>
          <cell r="I43">
            <v>0.35615262054600999</v>
          </cell>
          <cell r="J43">
            <v>0.508576110511336</v>
          </cell>
          <cell r="K43">
            <v>0.49956418557490101</v>
          </cell>
          <cell r="L43">
            <v>0.43017181864176901</v>
          </cell>
          <cell r="M43">
            <v>0.489696383577709</v>
          </cell>
          <cell r="N43">
            <v>0.537471994754116</v>
          </cell>
          <cell r="O43">
            <v>0.44673796672863703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0.44041607115810799</v>
          </cell>
          <cell r="F44">
            <v>0.44723066299196107</v>
          </cell>
          <cell r="G44">
            <v>0.39938772369621001</v>
          </cell>
          <cell r="H44">
            <v>0.40302752170488504</v>
          </cell>
          <cell r="I44">
            <v>0.54021205905944003</v>
          </cell>
          <cell r="J44">
            <v>0.90592655736368599</v>
          </cell>
          <cell r="K44">
            <v>1.0276758431193969</v>
          </cell>
          <cell r="L44">
            <v>1.007697896077334</v>
          </cell>
          <cell r="M44">
            <v>1.0117697721870931</v>
          </cell>
          <cell r="N44">
            <v>1.03882408515907</v>
          </cell>
          <cell r="O44">
            <v>1.041211796530106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5.6457317435615599E-4</v>
          </cell>
          <cell r="G45">
            <v>6.8684811716793052E-4</v>
          </cell>
          <cell r="H45">
            <v>5.0500367547447404E-2</v>
          </cell>
          <cell r="I45">
            <v>6.1077116818060197E-2</v>
          </cell>
          <cell r="J45">
            <v>0.12974311733234486</v>
          </cell>
          <cell r="K45">
            <v>6.0793511613803322E-2</v>
          </cell>
          <cell r="L45">
            <v>8.5026129281586774E-2</v>
          </cell>
          <cell r="M45">
            <v>7.2660336641555592E-2</v>
          </cell>
          <cell r="N45">
            <v>7.8108115293337596E-2</v>
          </cell>
          <cell r="O45">
            <v>5.2885740668562262E-2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5.6464918228872651E-4</v>
          </cell>
          <cell r="G46">
            <v>6.8691633919306012E-4</v>
          </cell>
          <cell r="H46">
            <v>5.0505480312856815E-2</v>
          </cell>
          <cell r="I46">
            <v>6.108205860565126E-2</v>
          </cell>
          <cell r="J46">
            <v>0.12975198899774629</v>
          </cell>
          <cell r="K46">
            <v>6.0798649951823588E-2</v>
          </cell>
          <cell r="L46">
            <v>8.5031295491576994E-2</v>
          </cell>
          <cell r="M46">
            <v>7.2665335946199131E-2</v>
          </cell>
          <cell r="N46">
            <v>7.8113199532966499E-2</v>
          </cell>
          <cell r="O46">
            <v>5.2890925035110989E-2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6.3044995456125694E-5</v>
          </cell>
          <cell r="E47">
            <v>1.52859999705431E-6</v>
          </cell>
          <cell r="F47">
            <v>1.68106168057997E-4</v>
          </cell>
          <cell r="G47">
            <v>7.2269297299804995E-5</v>
          </cell>
          <cell r="H47">
            <v>1.13231164306072E-2</v>
          </cell>
          <cell r="I47">
            <v>2.4885079565999699E-4</v>
          </cell>
          <cell r="J47">
            <v>9.1344821383339495E-3</v>
          </cell>
          <cell r="K47">
            <v>2.4507701253141702E-3</v>
          </cell>
          <cell r="L47">
            <v>1.78077052543314E-3</v>
          </cell>
          <cell r="M47">
            <v>7.6790535867373496E-3</v>
          </cell>
          <cell r="N47">
            <v>3.0467819954772902E-3</v>
          </cell>
          <cell r="O47">
            <v>1.7826684053163101E-3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6.30493352961862E-5</v>
          </cell>
          <cell r="E48">
            <v>2.1829892448894147E-6</v>
          </cell>
          <cell r="F48">
            <v>1.6949405439042601E-4</v>
          </cell>
          <cell r="G48">
            <v>1.7131567070074452E-4</v>
          </cell>
          <cell r="H48">
            <v>1.1454140964006831E-2</v>
          </cell>
          <cell r="I48">
            <v>1.1329742713895986E-2</v>
          </cell>
          <cell r="J48">
            <v>2.0297814571773345E-2</v>
          </cell>
          <cell r="K48">
            <v>1.1489412583387773E-2</v>
          </cell>
          <cell r="L48">
            <v>1.1475764856821736E-2</v>
          </cell>
          <cell r="M48">
            <v>1.1179649066080089E-2</v>
          </cell>
          <cell r="N48">
            <v>1.1494097843509903E-2</v>
          </cell>
          <cell r="O48">
            <v>1.1534405520580947E-2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5.4471498753489091E-2</v>
          </cell>
          <cell r="F49">
            <v>7.1711234564219448E-2</v>
          </cell>
          <cell r="G49">
            <v>0.11352864532069926</v>
          </cell>
          <cell r="H49">
            <v>0.17683992540448923</v>
          </cell>
          <cell r="I49">
            <v>0.2695064182949084</v>
          </cell>
          <cell r="J49">
            <v>0.43402108449109844</v>
          </cell>
          <cell r="K49">
            <v>0.45631675136462463</v>
          </cell>
          <cell r="L49">
            <v>0.47959814291916059</v>
          </cell>
          <cell r="M49">
            <v>0.50407045871428491</v>
          </cell>
          <cell r="N49">
            <v>0.52979251067805699</v>
          </cell>
          <cell r="O49">
            <v>0.55685427731449111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2.1010662201730974</v>
          </cell>
          <cell r="E50">
            <v>3.8270115723772862</v>
          </cell>
          <cell r="F50">
            <v>3.3445842486381037</v>
          </cell>
          <cell r="G50">
            <v>3.226376455649834</v>
          </cell>
          <cell r="H50">
            <v>2.9621888247532047</v>
          </cell>
          <cell r="I50">
            <v>2.7419668811824121</v>
          </cell>
          <cell r="J50">
            <v>3.5307938554798328</v>
          </cell>
          <cell r="K50">
            <v>3.5015310309931325</v>
          </cell>
          <cell r="L50">
            <v>3.3637293307454401</v>
          </cell>
          <cell r="M50">
            <v>2.9417330076137094</v>
          </cell>
          <cell r="N50">
            <v>3.3580622400982221</v>
          </cell>
          <cell r="O50">
            <v>2.2938832626581838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2.317076084428082</v>
          </cell>
          <cell r="E51">
            <v>3.5392041517651855</v>
          </cell>
          <cell r="F51">
            <v>3.45969683792072</v>
          </cell>
          <cell r="G51">
            <v>1.756543701847306</v>
          </cell>
          <cell r="H51">
            <v>1.7744529094216337</v>
          </cell>
          <cell r="I51">
            <v>2.7053570702338661</v>
          </cell>
          <cell r="J51">
            <v>2.6807284307494439</v>
          </cell>
          <cell r="K51">
            <v>2.5787949057954975</v>
          </cell>
          <cell r="L51">
            <v>2.4119727816487346</v>
          </cell>
          <cell r="M51">
            <v>2.2787558439383289</v>
          </cell>
          <cell r="N51">
            <v>2.3165697142252224</v>
          </cell>
          <cell r="O51">
            <v>2.1023267033183632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3.9219155064583795</v>
          </cell>
          <cell r="E52">
            <v>1.7827816330126436</v>
          </cell>
          <cell r="F52">
            <v>1.7827831358278674</v>
          </cell>
          <cell r="G52">
            <v>1.7827838799321787</v>
          </cell>
          <cell r="H52">
            <v>1.7827862501903442</v>
          </cell>
          <cell r="I52">
            <v>1.7827916885157238</v>
          </cell>
          <cell r="J52">
            <v>1.7828067526817843</v>
          </cell>
          <cell r="K52">
            <v>1.7828105973950519</v>
          </cell>
          <cell r="L52">
            <v>1.7828130855235955</v>
          </cell>
          <cell r="M52">
            <v>1.7828248610055391</v>
          </cell>
          <cell r="N52">
            <v>1.7828312507227484</v>
          </cell>
          <cell r="O52">
            <v>1.7828847241020056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0.35010080137639032</v>
          </cell>
          <cell r="F53">
            <v>0.3825941752094566</v>
          </cell>
          <cell r="G53">
            <v>0.44352916436005757</v>
          </cell>
          <cell r="H53">
            <v>0.51417038727511233</v>
          </cell>
          <cell r="I53">
            <v>0.59606396840473308</v>
          </cell>
          <cell r="J53">
            <v>0.69100802566286046</v>
          </cell>
          <cell r="K53">
            <v>0.80106643427493784</v>
          </cell>
          <cell r="L53">
            <v>0.9286540808562791</v>
          </cell>
          <cell r="M53">
            <v>1.0765645423649584</v>
          </cell>
          <cell r="N53">
            <v>1.2480338184616366</v>
          </cell>
          <cell r="O53">
            <v>1.4468496414538452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9.2187919515698695</v>
          </cell>
          <cell r="E54">
            <v>10.560163138024082</v>
          </cell>
          <cell r="F54">
            <v>9.9717892716540213</v>
          </cell>
          <cell r="G54">
            <v>8.0465255757606311</v>
          </cell>
          <cell r="H54">
            <v>7.8939738134830595</v>
          </cell>
          <cell r="I54">
            <v>8.8306784902726498</v>
          </cell>
          <cell r="J54">
            <v>9.9109871898716175</v>
          </cell>
          <cell r="K54">
            <v>9.876208250993427</v>
          </cell>
          <cell r="L54">
            <v>9.7097166735342402</v>
          </cell>
          <cell r="M54">
            <v>9.2951791911006882</v>
          </cell>
          <cell r="N54">
            <v>10.000487417356036</v>
          </cell>
          <cell r="O54">
            <v>8.8607914482396968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0.62767820328280599</v>
          </cell>
          <cell r="E55">
            <v>3.3189723538989101E-2</v>
          </cell>
          <cell r="F55">
            <v>2.1929013987383099E-3</v>
          </cell>
          <cell r="G55">
            <v>7.0513800890168602E-3</v>
          </cell>
          <cell r="H55">
            <v>1.43249487122987E-2</v>
          </cell>
          <cell r="I55">
            <v>1.5281467924912201E-2</v>
          </cell>
          <cell r="J55">
            <v>1.7863842735393098E-2</v>
          </cell>
          <cell r="K55">
            <v>1.0740123492484301E-2</v>
          </cell>
          <cell r="L55">
            <v>8.8451928230720896E-3</v>
          </cell>
          <cell r="M55">
            <v>1.37437691693191E-2</v>
          </cell>
          <cell r="N55">
            <v>1.13218935225213E-2</v>
          </cell>
          <cell r="O55">
            <v>1.7740389041334299E-2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0.62767820328280599</v>
          </cell>
          <cell r="E56">
            <v>0.66086792682179496</v>
          </cell>
          <cell r="F56">
            <v>0.66306082822053303</v>
          </cell>
          <cell r="G56">
            <v>0.67011220830954998</v>
          </cell>
          <cell r="H56">
            <v>0.68443715702184904</v>
          </cell>
          <cell r="I56">
            <v>0.69971862494676096</v>
          </cell>
          <cell r="J56">
            <v>0.71758246768215395</v>
          </cell>
          <cell r="K56">
            <v>0.72832259117463805</v>
          </cell>
          <cell r="L56">
            <v>0.73716778399771099</v>
          </cell>
          <cell r="M56">
            <v>0.75091155316702995</v>
          </cell>
          <cell r="N56">
            <v>0.76223344668955095</v>
          </cell>
          <cell r="O56">
            <v>0.77997383573088497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1.5191780934258974E-2</v>
          </cell>
          <cell r="E57">
            <v>2.169246264277085E-2</v>
          </cell>
          <cell r="F57">
            <v>8.8323269574000912E-2</v>
          </cell>
          <cell r="G57">
            <v>8.8207984824157495E-2</v>
          </cell>
          <cell r="H57">
            <v>8.7306040512951655E-2</v>
          </cell>
          <cell r="I57">
            <v>4.2204557297799705E-2</v>
          </cell>
          <cell r="J57"/>
          <cell r="K57"/>
          <cell r="L57">
            <v>6.1810463500463113E-3</v>
          </cell>
          <cell r="M57">
            <v>5.7867073323852637E-2</v>
          </cell>
          <cell r="N57">
            <v>6.3154594575930881E-2</v>
          </cell>
          <cell r="O57">
            <v>7.8785344181124747E-2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1.5293853760208557E-2</v>
          </cell>
          <cell r="E58">
            <v>2.1585951754937868E-2</v>
          </cell>
          <cell r="F58">
            <v>8.7844368064709785E-2</v>
          </cell>
          <cell r="G58">
            <v>8.782956761751963E-2</v>
          </cell>
          <cell r="H58">
            <v>8.6930263356358811E-2</v>
          </cell>
          <cell r="I58">
            <v>4.2135183055956781E-2</v>
          </cell>
          <cell r="J58"/>
          <cell r="K58"/>
          <cell r="L58">
            <v>6.2288355173425484E-3</v>
          </cell>
          <cell r="M58">
            <v>5.9476048155632767E-2</v>
          </cell>
          <cell r="N58">
            <v>6.5332484561125823E-2</v>
          </cell>
          <cell r="O58">
            <v>7.916384943613318E-2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3.0485634694467544E-2</v>
          </cell>
          <cell r="E59">
            <v>4.3278414397708749E-2</v>
          </cell>
          <cell r="F59">
            <v>0.17614787327482304</v>
          </cell>
          <cell r="G59">
            <v>0.17601778807778914</v>
          </cell>
          <cell r="H59">
            <v>0.17421653950542285</v>
          </cell>
          <cell r="I59">
            <v>8.4319975989868762E-2</v>
          </cell>
          <cell r="J59"/>
          <cell r="K59"/>
          <cell r="L59">
            <v>1.2409881867388867E-2</v>
          </cell>
          <cell r="M59">
            <v>0.11734312147948545</v>
          </cell>
          <cell r="N59">
            <v>0.12848707913705676</v>
          </cell>
          <cell r="O59">
            <v>0.15794919361725784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73.238524539904773</v>
          </cell>
          <cell r="E60">
            <v>78.633113844072312</v>
          </cell>
          <cell r="F60">
            <v>79.102414329213403</v>
          </cell>
          <cell r="G60">
            <v>77.707952409207891</v>
          </cell>
          <cell r="H60">
            <v>76.051290369645216</v>
          </cell>
          <cell r="I60">
            <v>73.782428494182483</v>
          </cell>
          <cell r="J60">
            <v>71.851530979682096</v>
          </cell>
          <cell r="K60">
            <v>69.901144986157831</v>
          </cell>
          <cell r="L60">
            <v>69.190556534206365</v>
          </cell>
          <cell r="M60">
            <v>69.528364829990423</v>
          </cell>
          <cell r="N60">
            <v>69.558956764182227</v>
          </cell>
          <cell r="O60">
            <v>69.590419240482518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9.1172482429213098</v>
          </cell>
          <cell r="F61">
            <v>17.660145721020754</v>
          </cell>
          <cell r="G61">
            <v>18.11897964043375</v>
          </cell>
          <cell r="H61">
            <v>18.118905660707956</v>
          </cell>
          <cell r="I61">
            <v>18.124358414179696</v>
          </cell>
          <cell r="J61">
            <v>21.43149405992072</v>
          </cell>
          <cell r="K61">
            <v>21.431614070248528</v>
          </cell>
          <cell r="L61">
            <v>21.430767748666408</v>
          </cell>
          <cell r="M61">
            <v>21.430965009029457</v>
          </cell>
          <cell r="N61">
            <v>21.430845610450032</v>
          </cell>
          <cell r="O61">
            <v>21.427887335133271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6.1735639950617607</v>
          </cell>
          <cell r="E62">
            <v>5.738168542359106</v>
          </cell>
          <cell r="F62">
            <v>6.0836031051580264</v>
          </cell>
          <cell r="G62">
            <v>6.060800420670577</v>
          </cell>
          <cell r="H62">
            <v>5.0994407511274877</v>
          </cell>
          <cell r="I62">
            <v>5.6195040145680393</v>
          </cell>
          <cell r="J62">
            <v>13.847787675029695</v>
          </cell>
          <cell r="K62">
            <v>7.1456679368945686</v>
          </cell>
          <cell r="L62">
            <v>2.5487779268649193</v>
          </cell>
          <cell r="M62">
            <v>2.9259108019288713</v>
          </cell>
          <cell r="N62">
            <v>0.38110208175553534</v>
          </cell>
          <cell r="O62">
            <v>0.54623412809997696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0.39493518881222089</v>
          </cell>
          <cell r="H63">
            <v>0.42107957581212263</v>
          </cell>
          <cell r="I63">
            <v>0.61277751354524879</v>
          </cell>
          <cell r="J63">
            <v>0.19250454748920101</v>
          </cell>
          <cell r="K63">
            <v>1.606176527017559</v>
          </cell>
          <cell r="L63">
            <v>1.5826807716288529</v>
          </cell>
          <cell r="M63">
            <v>1.5938497836731056</v>
          </cell>
          <cell r="N63">
            <v>1.5948822648348864</v>
          </cell>
          <cell r="O63">
            <v>1.5950806487839686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5.5539197563455236</v>
          </cell>
          <cell r="E64">
            <v>6.0159550950702725</v>
          </cell>
          <cell r="F64">
            <v>6.0159564875157878</v>
          </cell>
          <cell r="G64">
            <v>6.0159575218364738</v>
          </cell>
          <cell r="H64">
            <v>6.0159591558990355</v>
          </cell>
          <cell r="I64">
            <v>6.0159659454031464</v>
          </cell>
          <cell r="J64">
            <v>8.2304649784963004</v>
          </cell>
          <cell r="K64">
            <v>8.2646781187729523</v>
          </cell>
          <cell r="L64">
            <v>8.2646820513200741</v>
          </cell>
          <cell r="M64">
            <v>8.2647435271530494</v>
          </cell>
          <cell r="N64">
            <v>8.3281027624584549</v>
          </cell>
          <cell r="O64">
            <v>8.3282458531543053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2.3940538600934884</v>
          </cell>
          <cell r="E65">
            <v>1.4984607874639411E-3</v>
          </cell>
          <cell r="F65">
            <v>1.9235309625241703</v>
          </cell>
          <cell r="G65">
            <v>1.6592971057536063</v>
          </cell>
          <cell r="H65">
            <v>1.1409972872877479</v>
          </cell>
          <cell r="I65">
            <v>1.0911176475276518</v>
          </cell>
          <cell r="J65">
            <v>0.85285033770665486</v>
          </cell>
          <cell r="K65">
            <v>1.5568388579195114</v>
          </cell>
          <cell r="L65">
            <v>1.5383940067424531</v>
          </cell>
          <cell r="M65">
            <v>1.5678487949460009</v>
          </cell>
          <cell r="N65">
            <v>1.5395391208395142</v>
          </cell>
          <cell r="O65">
            <v>0.84854464559798815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1.2230851383778312</v>
          </cell>
          <cell r="E66">
            <v>1.3407853014500331</v>
          </cell>
          <cell r="F66">
            <v>1.0714934235134863</v>
          </cell>
          <cell r="G66">
            <v>1.2076749783812417</v>
          </cell>
          <cell r="H66">
            <v>3.5251623207593838</v>
          </cell>
          <cell r="I66">
            <v>4.0875266446730238</v>
          </cell>
          <cell r="J66">
            <v>4.0871783021793195</v>
          </cell>
          <cell r="K66">
            <v>4.0857252298054947</v>
          </cell>
          <cell r="L66">
            <v>4.1594443723057601</v>
          </cell>
          <cell r="M66">
            <v>4.1610815826876975</v>
          </cell>
          <cell r="N66">
            <v>4.4582950336812628</v>
          </cell>
          <cell r="O66">
            <v>4.4574801132347375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4.261224277254791</v>
          </cell>
          <cell r="E67">
            <v>4.6176675898311332</v>
          </cell>
          <cell r="F67">
            <v>4.807035687495171</v>
          </cell>
          <cell r="G67">
            <v>5.1852956195837585</v>
          </cell>
          <cell r="H67">
            <v>5.1117422804599251</v>
          </cell>
          <cell r="I67">
            <v>5.0402340615760233</v>
          </cell>
          <cell r="J67">
            <v>5.9136977220288136</v>
          </cell>
          <cell r="K67">
            <v>11.672635496921137</v>
          </cell>
          <cell r="L67">
            <v>14.008697385106391</v>
          </cell>
          <cell r="M67">
            <v>15.441061154146722</v>
          </cell>
          <cell r="N67">
            <v>16.29998634654234</v>
          </cell>
          <cell r="O67">
            <v>17.500201988652023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1.8770894616009826</v>
          </cell>
          <cell r="E68">
            <v>2.1601014023758962</v>
          </cell>
          <cell r="F68">
            <v>1.808510949083586</v>
          </cell>
          <cell r="G68">
            <v>1.9498799072576436</v>
          </cell>
          <cell r="H68">
            <v>2.0856516559474514</v>
          </cell>
          <cell r="I68">
            <v>2.1864750790263372</v>
          </cell>
          <cell r="J68">
            <v>2.1463894315985659</v>
          </cell>
          <cell r="K68">
            <v>2.2229601853771119</v>
          </cell>
          <cell r="L68">
            <v>2.1896341998897304</v>
          </cell>
          <cell r="M68">
            <v>2.2055087158859132</v>
          </cell>
          <cell r="N68">
            <v>2.2065237582543609</v>
          </cell>
          <cell r="O68">
            <v>2.2081080905523938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0.68566809709196752</v>
          </cell>
          <cell r="E69">
            <v>0.7427079718163645</v>
          </cell>
          <cell r="F69">
            <v>0.61052117126619565</v>
          </cell>
          <cell r="G69">
            <v>0.67047730531944882</v>
          </cell>
          <cell r="H69">
            <v>0.54833234659540619</v>
          </cell>
          <cell r="I69">
            <v>0.32503299212236098</v>
          </cell>
          <cell r="J69"/>
          <cell r="L69">
            <v>1.5077254436286826E-2</v>
          </cell>
          <cell r="M69">
            <v>2.3100853673902671E-2</v>
          </cell>
          <cell r="N69">
            <v>2.3417383559530925E-2</v>
          </cell>
          <cell r="O69">
            <v>3.5082983885218619E-2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0.62701311760925071</v>
          </cell>
          <cell r="E70">
            <v>0.68735103698538058</v>
          </cell>
          <cell r="F70">
            <v>0.67485447730152659</v>
          </cell>
          <cell r="G70">
            <v>0.6816050227346282</v>
          </cell>
          <cell r="H70">
            <v>3.2440026423331618</v>
          </cell>
          <cell r="I70">
            <v>4.2721641281587575</v>
          </cell>
          <cell r="J70">
            <v>5.3815861008007007</v>
          </cell>
          <cell r="K70">
            <v>5.5319672816613883</v>
          </cell>
          <cell r="L70">
            <v>6.1358453150088792</v>
          </cell>
          <cell r="M70">
            <v>5.5226217996820992</v>
          </cell>
          <cell r="N70">
            <v>6.6947615684022628</v>
          </cell>
          <cell r="O70">
            <v>6.541964956322297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4.46213946008536E-3</v>
          </cell>
          <cell r="H71">
            <v>4.2169822227749601E-3</v>
          </cell>
          <cell r="I71">
            <v>1.1720507794274441E-2</v>
          </cell>
          <cell r="J71">
            <v>1.283311817948282E-2</v>
          </cell>
          <cell r="K71">
            <v>3.9775045306956795E-2</v>
          </cell>
          <cell r="L71">
            <v>2.899545107224364E-2</v>
          </cell>
          <cell r="M71">
            <v>1.3603105012792039E-2</v>
          </cell>
          <cell r="N71">
            <v>1.1374879102229689E-2</v>
          </cell>
          <cell r="O71">
            <v>1.5957573514987361E-2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24.189733649631389</v>
          </cell>
          <cell r="E72">
            <v>24.98568041396755</v>
          </cell>
          <cell r="F72">
            <v>20.928853320333712</v>
          </cell>
          <cell r="G72">
            <v>21.406748320124311</v>
          </cell>
          <cell r="H72">
            <v>21.488087445111688</v>
          </cell>
          <cell r="I72">
            <v>19.612608959861891</v>
          </cell>
          <cell r="J72">
            <v>4.3994057716415469</v>
          </cell>
          <cell r="K72">
            <v>3.4443718299996067</v>
          </cell>
          <cell r="L72">
            <v>5.7022343956136767</v>
          </cell>
          <cell r="M72">
            <v>4.874569507117295</v>
          </cell>
          <cell r="N72">
            <v>5.0539525970695625</v>
          </cell>
          <cell r="O72">
            <v>4.5684294863671697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5.7715011356368204E-3</v>
          </cell>
          <cell r="G73">
            <v>6.5504845491196322E-3</v>
          </cell>
          <cell r="H73">
            <v>0.40045943714528098</v>
          </cell>
          <cell r="I73">
            <v>0.82220065917124685</v>
          </cell>
          <cell r="J73">
            <v>1.7670339084444884</v>
          </cell>
          <cell r="K73">
            <v>1.2728513948783222</v>
          </cell>
          <cell r="L73">
            <v>2.3762127687409988E-2</v>
          </cell>
          <cell r="M73">
            <v>2.9147151035484337E-2</v>
          </cell>
          <cell r="N73">
            <v>2.9323224884870967E-2</v>
          </cell>
          <cell r="O73">
            <v>0.1464815542909905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1.4100841507818578</v>
          </cell>
          <cell r="E74">
            <v>1.5273890316114107</v>
          </cell>
          <cell r="F74">
            <v>1.6773582670035327</v>
          </cell>
          <cell r="G74">
            <v>1.4528924438559276</v>
          </cell>
          <cell r="H74">
            <v>1.2183649828167862</v>
          </cell>
          <cell r="I74">
            <v>0.97618672405959961</v>
          </cell>
          <cell r="J74">
            <v>0.94240991118274375</v>
          </cell>
          <cell r="K74">
            <v>0.88102739056839841</v>
          </cell>
          <cell r="L74">
            <v>0.81920619462026723</v>
          </cell>
          <cell r="M74">
            <v>0.72402882921625966</v>
          </cell>
          <cell r="N74">
            <v>0.70358013944213804</v>
          </cell>
          <cell r="O74">
            <v>0.57166126240322734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3.2278982847166304E-3</v>
          </cell>
          <cell r="H75">
            <v>1.0284699679160294E-2</v>
          </cell>
          <cell r="I75">
            <v>1.1194742392954343E-2</v>
          </cell>
          <cell r="J75">
            <v>1.4442553429296271E-2</v>
          </cell>
          <cell r="K75">
            <v>1.653876695053844E-2</v>
          </cell>
          <cell r="L75">
            <v>2.4731111255184776E-2</v>
          </cell>
          <cell r="M75">
            <v>2.762047008270992E-2</v>
          </cell>
          <cell r="N75">
            <v>8.0103445421313799E-2</v>
          </cell>
          <cell r="O75">
            <v>7.537281830223283E-2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24.843089036055936</v>
          </cell>
          <cell r="E76">
            <v>21.698952408439339</v>
          </cell>
          <cell r="F76">
            <v>15.835183773960349</v>
          </cell>
          <cell r="G76">
            <v>12.889632341833121</v>
          </cell>
          <cell r="H76">
            <v>7.6190671962841749</v>
          </cell>
          <cell r="I76">
            <v>4.9738268227070765</v>
          </cell>
          <cell r="J76">
            <v>2.6319121166429049</v>
          </cell>
          <cell r="K76">
            <v>0.7287652013711885</v>
          </cell>
          <cell r="L76">
            <v>0.71809361491729773</v>
          </cell>
          <cell r="M76">
            <v>0.72316791612460252</v>
          </cell>
          <cell r="N76">
            <v>0.72363192287477163</v>
          </cell>
          <cell r="O76">
            <v>0.72415957660697017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1.4180260078487394E-5</v>
          </cell>
          <cell r="E77">
            <v>1.4958305227073666E-5</v>
          </cell>
          <cell r="F77">
            <v>3.2920244558853461E-3</v>
          </cell>
          <cell r="G77">
            <v>1.8770513999069296E-3</v>
          </cell>
          <cell r="H77">
            <v>2.1946887927124367E-3</v>
          </cell>
          <cell r="I77">
            <v>3.575704677805758E-3</v>
          </cell>
          <cell r="J77">
            <v>3.4741711156434855E-3</v>
          </cell>
          <cell r="K77">
            <v>7.9472821640632456E-3</v>
          </cell>
          <cell r="L77">
            <v>7.8812297455671549E-3</v>
          </cell>
          <cell r="M77">
            <v>7.5144734477922605E-3</v>
          </cell>
          <cell r="N77">
            <v>1.0390962872158547E-2</v>
          </cell>
          <cell r="O77">
            <v>1.3057065211916947E-2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1.4180260078487394E-5</v>
          </cell>
          <cell r="E78">
            <v>1.4958305227073666E-5</v>
          </cell>
          <cell r="F78">
            <v>4.2480236912414444E-3</v>
          </cell>
          <cell r="G78">
            <v>2.3465503523730068E-3</v>
          </cell>
          <cell r="H78">
            <v>2.6604265214648019E-3</v>
          </cell>
          <cell r="I78">
            <v>4.2071177485702169E-3</v>
          </cell>
          <cell r="J78">
            <v>3.9708648118257023E-3</v>
          </cell>
          <cell r="K78">
            <v>8.830859815278801E-3</v>
          </cell>
          <cell r="L78">
            <v>8.7573582766571414E-3</v>
          </cell>
          <cell r="M78">
            <v>8.3499614368914166E-3</v>
          </cell>
          <cell r="N78">
            <v>1.1546032891432596E-2</v>
          </cell>
          <cell r="O78">
            <v>1.4508458868643201E-2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7.8849389798364995E-3</v>
          </cell>
          <cell r="E79">
            <v>7.2315387256467699E-5</v>
          </cell>
          <cell r="F79">
            <v>3.29095061204783E-4</v>
          </cell>
          <cell r="G79">
            <v>1.0539604132299799E-4</v>
          </cell>
          <cell r="H79">
            <v>2.1355431881623399E-4</v>
          </cell>
          <cell r="I79">
            <v>6.92751822054111E-4</v>
          </cell>
          <cell r="J79">
            <v>2.7492140285494501E-4</v>
          </cell>
          <cell r="K79">
            <v>7.3402503729809996E-4</v>
          </cell>
          <cell r="L79">
            <v>4.7461936638073398E-4</v>
          </cell>
          <cell r="M79">
            <v>6.95393897843565E-4</v>
          </cell>
          <cell r="N79">
            <v>6.0985654695318303E-4</v>
          </cell>
          <cell r="O79">
            <v>7.6109976281512498E-4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7.8849389798364995E-3</v>
          </cell>
          <cell r="E80">
            <v>2.7119536238590959E-4</v>
          </cell>
          <cell r="F80">
            <v>5.5617339244286995E-4</v>
          </cell>
          <cell r="G80">
            <v>5.2503306278302991E-4</v>
          </cell>
          <cell r="H80">
            <v>4.3952150085162017E-4</v>
          </cell>
          <cell r="I80">
            <v>9.0286857012513105E-4</v>
          </cell>
          <cell r="J80">
            <v>8.5309141713918999E-4</v>
          </cell>
          <cell r="K80">
            <v>1.2145190544218681E-3</v>
          </cell>
          <cell r="L80">
            <v>9.6961745121379808E-4</v>
          </cell>
          <cell r="M80">
            <v>1.214950518277014E-3</v>
          </cell>
          <cell r="N80">
            <v>1.1520054514161701E-3</v>
          </cell>
          <cell r="O80">
            <v>1.3519369360279611E-3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7.9207670982830367E-2</v>
          </cell>
          <cell r="F81">
            <v>8.0841817801726862E-2</v>
          </cell>
          <cell r="G81">
            <v>8.190022581328045E-2</v>
          </cell>
          <cell r="H81">
            <v>0.30043108980770172</v>
          </cell>
          <cell r="I81">
            <v>1.0039596621209093</v>
          </cell>
          <cell r="J81">
            <v>0.99684355704042116</v>
          </cell>
          <cell r="K81">
            <v>1.006178818001066</v>
          </cell>
          <cell r="L81">
            <v>0.9994610521110795</v>
          </cell>
          <cell r="M81">
            <v>1.1018713224992276</v>
          </cell>
          <cell r="N81">
            <v>1.124168466114829</v>
          </cell>
          <cell r="O81">
            <v>1.1262328309168748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7.9207670982830256E-2</v>
          </cell>
          <cell r="F82">
            <v>8.084181780172689E-2</v>
          </cell>
          <cell r="G82">
            <v>8.1900225813280381E-2</v>
          </cell>
          <cell r="H82">
            <v>0.30043108980770189</v>
          </cell>
          <cell r="I82">
            <v>1.0039596621209104</v>
          </cell>
          <cell r="J82">
            <v>0.99684355704042293</v>
          </cell>
          <cell r="K82">
            <v>1.0061788180010656</v>
          </cell>
          <cell r="L82">
            <v>0.99946105211108005</v>
          </cell>
          <cell r="M82">
            <v>1.1018713224992283</v>
          </cell>
          <cell r="N82">
            <v>1.1241684661148279</v>
          </cell>
          <cell r="O82">
            <v>1.126232830916875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3.1673538020287801E-3</v>
          </cell>
          <cell r="F83">
            <v>5.76509741983047E-5</v>
          </cell>
          <cell r="G83">
            <v>2.2556235722239399E-5</v>
          </cell>
          <cell r="H83">
            <v>8.0138466927468701E-3</v>
          </cell>
          <cell r="I83">
            <v>3.6603162749012499E-2</v>
          </cell>
          <cell r="J83">
            <v>2.0247095058979498E-3</v>
          </cell>
          <cell r="K83">
            <v>6.9188122483307705E-5</v>
          </cell>
          <cell r="L83">
            <v>1.0443349926751401E-2</v>
          </cell>
          <cell r="M83">
            <v>4.0574690996103502E-2</v>
          </cell>
          <cell r="N83">
            <v>4.60341223885565E-3</v>
          </cell>
          <cell r="O83">
            <v>6.3968765855252198E-4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3.1673538020287801E-3</v>
          </cell>
          <cell r="F84">
            <v>3.2233829663183872E-3</v>
          </cell>
          <cell r="G84">
            <v>3.2423582615299204E-3</v>
          </cell>
          <cell r="H84">
            <v>1.1247942944460831E-2</v>
          </cell>
          <cell r="I84">
            <v>4.6622374557660218E-2</v>
          </cell>
          <cell r="J84">
            <v>4.6651744104761805E-2</v>
          </cell>
          <cell r="K84">
            <v>4.6689144875247938E-2</v>
          </cell>
          <cell r="L84">
            <v>4.6697565625536099E-2</v>
          </cell>
          <cell r="M84">
            <v>5.3087108323515729E-2</v>
          </cell>
          <cell r="N84">
            <v>5.5667264769515133E-2</v>
          </cell>
          <cell r="O84">
            <v>5.6226942582191179E-2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3.3823546858076179E-3</v>
          </cell>
          <cell r="E85">
            <v>4.1768126094890836E-3</v>
          </cell>
          <cell r="F85">
            <v>1.466413347640166E-3</v>
          </cell>
          <cell r="G85">
            <v>1.0587796361813067E-4</v>
          </cell>
          <cell r="H85">
            <v>1.423927554856322E-4</v>
          </cell>
          <cell r="I85">
            <v>4.6436237693661649E-5</v>
          </cell>
          <cell r="J85">
            <v>1.4336920345958181E-5</v>
          </cell>
          <cell r="K85">
            <v>1.2833386184723461E-5</v>
          </cell>
          <cell r="L85">
            <v>3.6647174266326806E-4</v>
          </cell>
          <cell r="M85">
            <v>1.6385718503401109E-4</v>
          </cell>
          <cell r="N85">
            <v>3.1862293152136245E-4</v>
          </cell>
          <cell r="O85">
            <v>1.705851230982793E-4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>
            <v>1.8121994178297919E-5</v>
          </cell>
          <cell r="F86">
            <v>2.6770509773592906E-5</v>
          </cell>
          <cell r="G86">
            <v>3.0429004230822764E-5</v>
          </cell>
          <cell r="H86">
            <v>3.0181365993639676E-5</v>
          </cell>
          <cell r="I86">
            <v>2.5281845886865711E-5</v>
          </cell>
          <cell r="J86">
            <v>9.6990301068324051E-6</v>
          </cell>
          <cell r="K86">
            <v>9.3350273376138329E-6</v>
          </cell>
          <cell r="L86">
            <v>4.4529269478394792E-5</v>
          </cell>
          <cell r="M86">
            <v>7.4355266591134045E-5</v>
          </cell>
          <cell r="N86">
            <v>1.2373294133145402E-4</v>
          </cell>
          <cell r="O86">
            <v>1.6766972376724604E-4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3.5592480694654718E-2</v>
          </cell>
          <cell r="E87">
            <v>5.8870320225909789E-3</v>
          </cell>
          <cell r="F87">
            <v>2.3523346708209908E-2</v>
          </cell>
          <cell r="G87">
            <v>1.6657328455363E-2</v>
          </cell>
          <cell r="H87">
            <v>1.1520985660932005E-2</v>
          </cell>
          <cell r="I87">
            <v>4.6182901090477037E-3</v>
          </cell>
          <cell r="J87">
            <v>4.1960091197474217E-6</v>
          </cell>
          <cell r="K87">
            <v>3.6676588221813662E-6</v>
          </cell>
          <cell r="L87">
            <v>1.1996688873537109E-2</v>
          </cell>
          <cell r="M87">
            <v>2.2115932224650799E-2</v>
          </cell>
          <cell r="N87">
            <v>4.6119693710525676E-2</v>
          </cell>
          <cell r="O87">
            <v>4.7740838797401645E-2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3.8974835380462328E-2</v>
          </cell>
          <cell r="E88">
            <v>1.0081966626258362E-2</v>
          </cell>
          <cell r="F88">
            <v>2.5016530565623682E-2</v>
          </cell>
          <cell r="G88">
            <v>1.6793635423211963E-2</v>
          </cell>
          <cell r="H88">
            <v>1.1693559782411277E-2</v>
          </cell>
          <cell r="I88">
            <v>4.6900081926282318E-3</v>
          </cell>
          <cell r="J88">
            <v>2.8231959572537987E-5</v>
          </cell>
          <cell r="K88">
            <v>2.5836072344518656E-5</v>
          </cell>
          <cell r="L88">
            <v>1.2407689885678769E-2</v>
          </cell>
          <cell r="M88">
            <v>2.2354144676275965E-2</v>
          </cell>
          <cell r="N88">
            <v>4.6562049583378506E-2</v>
          </cell>
          <cell r="O88">
            <v>4.8079093644267192E-2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3.5600297204016451</v>
          </cell>
          <cell r="E89">
            <v>3.464746087607153</v>
          </cell>
          <cell r="F89">
            <v>1.8017066738925572E-2</v>
          </cell>
          <cell r="G89">
            <v>1.9262070040462276E-3</v>
          </cell>
          <cell r="H89">
            <v>1.6627853591545236E-3</v>
          </cell>
          <cell r="I89">
            <v>4.2118882963773988E-3</v>
          </cell>
          <cell r="J89">
            <v>1.6802443095603272E-3</v>
          </cell>
          <cell r="K89">
            <v>2.9246026973322699E-5</v>
          </cell>
          <cell r="L89">
            <v>6.6528816850610587E-4</v>
          </cell>
          <cell r="M89">
            <v>1.3252769965473238E-4</v>
          </cell>
          <cell r="N89">
            <v>1.3811374342652489E-4</v>
          </cell>
          <cell r="O89">
            <v>1.3325051428522377E-4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330.01475508123298</v>
          </cell>
          <cell r="E90">
            <v>321.18196232118299</v>
          </cell>
          <cell r="F90">
            <v>1.6701820866984001</v>
          </cell>
          <cell r="G90">
            <v>0.178559389275085</v>
          </cell>
          <cell r="H90">
            <v>0.154140202793624</v>
          </cell>
          <cell r="I90">
            <v>0.39044204507418501</v>
          </cell>
          <cell r="J90">
            <v>0.15575864749624199</v>
          </cell>
          <cell r="K90">
            <v>2.7111067004270098E-3</v>
          </cell>
          <cell r="L90">
            <v>6.1672213220515998E-2</v>
          </cell>
          <cell r="M90">
            <v>1.22853177579937E-2</v>
          </cell>
          <cell r="N90">
            <v>1.2803144015638901E-2</v>
          </cell>
          <cell r="O90">
            <v>1.23523226742403E-2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3.5600297204016451</v>
          </cell>
          <cell r="E91">
            <v>3.464746087607153</v>
          </cell>
          <cell r="F91">
            <v>1.8017066738925572E-2</v>
          </cell>
          <cell r="G91">
            <v>1.9262070040462276E-3</v>
          </cell>
          <cell r="H91">
            <v>1.6627853591545236E-3</v>
          </cell>
          <cell r="I91">
            <v>4.2118882963773988E-3</v>
          </cell>
          <cell r="J91">
            <v>1.6802443095603272E-3</v>
          </cell>
          <cell r="K91">
            <v>2.9246026973322699E-5</v>
          </cell>
          <cell r="L91">
            <v>6.6528816850610587E-4</v>
          </cell>
          <cell r="M91">
            <v>1.3252769965473238E-4</v>
          </cell>
          <cell r="N91">
            <v>1.3811374342652489E-4</v>
          </cell>
          <cell r="O91">
            <v>1.3325051428522377E-4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0.38997301786521493</v>
          </cell>
          <cell r="E92">
            <v>0.78033221389261498</v>
          </cell>
          <cell r="F92">
            <v>0.7801325261178097</v>
          </cell>
          <cell r="G92">
            <v>0.78034713728015959</v>
          </cell>
          <cell r="H92">
            <v>2.8206055184502259</v>
          </cell>
          <cell r="I92">
            <v>4.2467304192390776</v>
          </cell>
          <cell r="J92">
            <v>4.2468702982343753</v>
          </cell>
          <cell r="K92">
            <v>4.2469253459298928</v>
          </cell>
          <cell r="L92">
            <v>4.247007701791861</v>
          </cell>
          <cell r="M92">
            <v>4.2467764587300429</v>
          </cell>
          <cell r="N92">
            <v>2.3447378186955632</v>
          </cell>
          <cell r="O92">
            <v>0.77999704279369586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0.38997301786521493</v>
          </cell>
          <cell r="E93">
            <v>0.78033221389261498</v>
          </cell>
          <cell r="F93">
            <v>0.7801325261178097</v>
          </cell>
          <cell r="G93">
            <v>0.78034713728015959</v>
          </cell>
          <cell r="H93">
            <v>2.8206055184502259</v>
          </cell>
          <cell r="I93">
            <v>4.2467304192390776</v>
          </cell>
          <cell r="J93">
            <v>4.2468702982343753</v>
          </cell>
          <cell r="K93">
            <v>4.2469253459298928</v>
          </cell>
          <cell r="L93">
            <v>4.247007701791861</v>
          </cell>
          <cell r="M93">
            <v>4.2467764587300429</v>
          </cell>
          <cell r="N93">
            <v>2.3447378186955632</v>
          </cell>
          <cell r="O93">
            <v>0.77999704279369586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2.75515401196255E-2</v>
          </cell>
          <cell r="E94">
            <v>2.7551484355471199E-2</v>
          </cell>
          <cell r="F94">
            <v>8.4010504055279898E-7</v>
          </cell>
          <cell r="G94">
            <v>1.04608011232197E-5</v>
          </cell>
          <cell r="H94">
            <v>0.14408167710990399</v>
          </cell>
          <cell r="I94">
            <v>0.100706319976393</v>
          </cell>
          <cell r="J94">
            <v>2.7193940234242698E-7</v>
          </cell>
          <cell r="K94">
            <v>2.7110459079060099E-2</v>
          </cell>
          <cell r="L94">
            <v>2.80144937927682E-2</v>
          </cell>
          <cell r="M94">
            <v>2.4568310095512699E-7</v>
          </cell>
          <cell r="N94">
            <v>5.7462420219117903E-7</v>
          </cell>
          <cell r="O94">
            <v>8.6810967476269403E-8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2.75515401196255E-2</v>
          </cell>
          <cell r="E95">
            <v>5.5103024475096699E-2</v>
          </cell>
          <cell r="F95">
            <v>5.5103864580137198E-2</v>
          </cell>
          <cell r="G95">
            <v>5.5114325381260397E-2</v>
          </cell>
          <cell r="H95">
            <v>0.19919600249116501</v>
          </cell>
          <cell r="I95">
            <v>0.29990232246755799</v>
          </cell>
          <cell r="J95">
            <v>0.29990259440695999</v>
          </cell>
          <cell r="K95">
            <v>0.29991503184127999</v>
          </cell>
          <cell r="L95">
            <v>0.29992113105447699</v>
          </cell>
          <cell r="M95">
            <v>0.29991346758062898</v>
          </cell>
          <cell r="N95">
            <v>0.165586817504601</v>
          </cell>
          <cell r="O95">
            <v>5.5126131929501297E-2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4.6280433474713769</v>
          </cell>
          <cell r="E96">
            <v>3.7561874764906849</v>
          </cell>
          <cell r="F96">
            <v>3.1872165161602242</v>
          </cell>
          <cell r="G96">
            <v>2.6057954448433884</v>
          </cell>
          <cell r="H96">
            <v>1.5240351888385633</v>
          </cell>
          <cell r="I96">
            <v>0.95804798751194942</v>
          </cell>
          <cell r="J96">
            <v>0.6400372484123793</v>
          </cell>
          <cell r="K96">
            <v>1.8492828305526765</v>
          </cell>
          <cell r="L96">
            <v>1.7765046155130113</v>
          </cell>
          <cell r="M96">
            <v>1.3319928347415928</v>
          </cell>
          <cell r="N96">
            <v>1.6080297492467737</v>
          </cell>
          <cell r="O96">
            <v>0.31890885199743207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4.8716245762856589</v>
          </cell>
          <cell r="E97">
            <v>3.9538815542007213</v>
          </cell>
          <cell r="F97">
            <v>3.3549647538528693</v>
          </cell>
          <cell r="G97">
            <v>2.7429425735193544</v>
          </cell>
          <cell r="H97">
            <v>1.6042475671984844</v>
          </cell>
          <cell r="I97">
            <v>1.0084715658020522</v>
          </cell>
          <cell r="J97">
            <v>0.67372341938145197</v>
          </cell>
          <cell r="K97">
            <v>1.946613505844921</v>
          </cell>
          <cell r="L97">
            <v>1.8700048584347488</v>
          </cell>
          <cell r="M97">
            <v>1.4020977207806247</v>
          </cell>
          <cell r="N97">
            <v>1.6926628939439732</v>
          </cell>
          <cell r="O97">
            <v>0.33569352841834932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6.3184331033084401E-6</v>
          </cell>
          <cell r="E98">
            <v>9.0652706338035098E-6</v>
          </cell>
          <cell r="F98">
            <v>1.5341022274035099E-5</v>
          </cell>
          <cell r="G98">
            <v>8.2366544453087693E-5</v>
          </cell>
          <cell r="H98">
            <v>0.10264885741140201</v>
          </cell>
          <cell r="I98">
            <v>5.6060915129382601E-3</v>
          </cell>
          <cell r="J98">
            <v>8.4400920214214705E-6</v>
          </cell>
          <cell r="K98">
            <v>0.14152300310041699</v>
          </cell>
          <cell r="L98">
            <v>7.39517128627317E-3</v>
          </cell>
          <cell r="M98">
            <v>1.0951543610396E-3</v>
          </cell>
          <cell r="N98">
            <v>9.5846975840748694E-2</v>
          </cell>
          <cell r="O98">
            <v>1.4155425994912599E-5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0.32680746238144232</v>
          </cell>
          <cell r="E99">
            <v>0.32681253007424177</v>
          </cell>
          <cell r="F99">
            <v>0.32682274065487094</v>
          </cell>
          <cell r="G99">
            <v>0.32689700161334406</v>
          </cell>
          <cell r="H99">
            <v>0.18749009177802017</v>
          </cell>
          <cell r="I99">
            <v>0.10831946844923636</v>
          </cell>
          <cell r="J99">
            <v>8.43209187256867E-2</v>
          </cell>
          <cell r="K99">
            <v>0.14712916833079126</v>
          </cell>
          <cell r="L99">
            <v>0.14977615483982637</v>
          </cell>
          <cell r="M99">
            <v>0.14999912828408477</v>
          </cell>
          <cell r="N99">
            <v>0.12704699477953205</v>
          </cell>
          <cell r="O99">
            <v>4.8357127662645001E-2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2.571554682834121E-3</v>
          </cell>
          <cell r="F100">
            <v>3.3227119173371608E-2</v>
          </cell>
          <cell r="G100">
            <v>3.1746965714676695E-2</v>
          </cell>
          <cell r="H100">
            <v>3.5267506809384175E-2</v>
          </cell>
          <cell r="I100">
            <v>2.1346487794236715E-2</v>
          </cell>
          <cell r="J100"/>
          <cell r="K100"/>
          <cell r="L100">
            <v>8.9476040032475598E-3</v>
          </cell>
          <cell r="M100">
            <v>1.8335893340720673E-2</v>
          </cell>
          <cell r="N100">
            <v>8.9797547911073285E-3</v>
          </cell>
          <cell r="O100">
            <v>1.516618058998625E-2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2.571554682834121E-3</v>
          </cell>
          <cell r="F101">
            <v>3.3227119173371608E-2</v>
          </cell>
          <cell r="G101">
            <v>3.1746965714676695E-2</v>
          </cell>
          <cell r="H101">
            <v>3.5267506809384175E-2</v>
          </cell>
          <cell r="I101">
            <v>2.1346487794236715E-2</v>
          </cell>
          <cell r="J101"/>
          <cell r="K101"/>
          <cell r="L101">
            <v>8.9476040032475598E-3</v>
          </cell>
          <cell r="M101">
            <v>1.8335893340720673E-2</v>
          </cell>
          <cell r="N101">
            <v>8.9797547911073285E-3</v>
          </cell>
          <cell r="O101">
            <v>1.516618058998625E-2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2.5975299826607287E-3</v>
          </cell>
          <cell r="F102">
            <v>3.3562746639769318E-2</v>
          </cell>
          <cell r="G102">
            <v>3.2067642136037071E-2</v>
          </cell>
          <cell r="H102">
            <v>3.5623744251903192E-2</v>
          </cell>
          <cell r="I102">
            <v>2.1562108883067355E-2</v>
          </cell>
          <cell r="J102"/>
          <cell r="K102"/>
          <cell r="L102">
            <v>9.0379838416641978E-3</v>
          </cell>
          <cell r="M102">
            <v>1.8521104384566365E-2</v>
          </cell>
          <cell r="N102">
            <v>9.0704593849568957E-3</v>
          </cell>
          <cell r="O102">
            <v>1.5319374333319447E-2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3.3990221492108202E-4</v>
          </cell>
          <cell r="F103">
            <v>2.8324216650522302E-3</v>
          </cell>
          <cell r="G103">
            <v>1.9762100612906101E-3</v>
          </cell>
          <cell r="H103">
            <v>1.74290731487172E-3</v>
          </cell>
          <cell r="I103">
            <v>1.23719758526221E-3</v>
          </cell>
          <cell r="J103">
            <v>1.62031778235078E-7</v>
          </cell>
          <cell r="K103">
            <v>2.1611199489483001E-7</v>
          </cell>
          <cell r="L103">
            <v>1.1724048692585401E-3</v>
          </cell>
          <cell r="M103">
            <v>1.8807178794181399E-3</v>
          </cell>
          <cell r="N103">
            <v>7.0356894415122097E-4</v>
          </cell>
          <cell r="O103">
            <v>1.5394217876465699E-3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3.3990221492108202E-4</v>
          </cell>
          <cell r="F104">
            <v>3.0466270800564776E-3</v>
          </cell>
          <cell r="G104">
            <v>2.9702250931777203E-3</v>
          </cell>
          <cell r="H104">
            <v>2.9346655650545101E-3</v>
          </cell>
          <cell r="I104">
            <v>1.7814378636332004E-3</v>
          </cell>
          <cell r="J104"/>
          <cell r="K104">
            <v>9.9746599868666408E-18</v>
          </cell>
          <cell r="L104">
            <v>1.172441672616729E-3</v>
          </cell>
          <cell r="M104">
            <v>2.336966945830929E-3</v>
          </cell>
          <cell r="N104">
            <v>1.1839532559902301E-3</v>
          </cell>
          <cell r="O104">
            <v>2.0147240600774797E-3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0.60736451102962208</v>
          </cell>
          <cell r="E105">
            <v>1.2153880664975587</v>
          </cell>
          <cell r="F105">
            <v>1.2151149432371229</v>
          </cell>
          <cell r="G105">
            <v>1.2152853209219578</v>
          </cell>
          <cell r="H105">
            <v>3.4583308967075288</v>
          </cell>
          <cell r="I105">
            <v>5.6795448729587195</v>
          </cell>
          <cell r="J105">
            <v>5.6797285427033204</v>
          </cell>
          <cell r="K105">
            <v>6.1281357479337126</v>
          </cell>
          <cell r="L105">
            <v>6.6144483366812326</v>
          </cell>
          <cell r="M105">
            <v>6.6141870770364148</v>
          </cell>
          <cell r="N105">
            <v>4.4208455013316064</v>
          </cell>
          <cell r="O105">
            <v>2.1482629536724618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0.60736451102962208</v>
          </cell>
          <cell r="E106">
            <v>1.2153880664975587</v>
          </cell>
          <cell r="F106">
            <v>1.2151149432371229</v>
          </cell>
          <cell r="G106">
            <v>1.2152853209219578</v>
          </cell>
          <cell r="H106">
            <v>3.4583308967075288</v>
          </cell>
          <cell r="I106">
            <v>5.6795448729587195</v>
          </cell>
          <cell r="J106">
            <v>5.6797285427033204</v>
          </cell>
          <cell r="K106">
            <v>6.1281357479337126</v>
          </cell>
          <cell r="L106">
            <v>6.6144483366812326</v>
          </cell>
          <cell r="M106">
            <v>6.6141870770364148</v>
          </cell>
          <cell r="N106">
            <v>4.4208455013316064</v>
          </cell>
          <cell r="O106">
            <v>2.1482629536724618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4.2912077524976597E-2</v>
          </cell>
          <cell r="E107">
            <v>4.2912018998827801E-2</v>
          </cell>
          <cell r="F107">
            <v>6.5411025823955803E-7</v>
          </cell>
          <cell r="G107">
            <v>5.0659989544664802E-6</v>
          </cell>
          <cell r="H107">
            <v>0.15840060822590701</v>
          </cell>
          <cell r="I107">
            <v>0.15685246602466299</v>
          </cell>
          <cell r="J107">
            <v>2.7361874933458601E-7</v>
          </cell>
          <cell r="K107">
            <v>7.3883103274706999E-2</v>
          </cell>
          <cell r="L107">
            <v>7.7954392309832393E-2</v>
          </cell>
          <cell r="M107">
            <v>2.4553962999667502E-7</v>
          </cell>
          <cell r="N107">
            <v>4.9538119706004895E-7</v>
          </cell>
          <cell r="O107">
            <v>8.6470390006340496E-8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4.2912077524976597E-2</v>
          </cell>
          <cell r="E108">
            <v>8.5824096523804405E-2</v>
          </cell>
          <cell r="F108">
            <v>8.5824750634062599E-2</v>
          </cell>
          <cell r="G108">
            <v>8.58298166330171E-2</v>
          </cell>
          <cell r="H108">
            <v>0.24423042485892399</v>
          </cell>
          <cell r="I108">
            <v>0.40108289088358701</v>
          </cell>
          <cell r="J108">
            <v>0.401083164502336</v>
          </cell>
          <cell r="K108">
            <v>0.432760545182096</v>
          </cell>
          <cell r="L108">
            <v>0.46709474879089302</v>
          </cell>
          <cell r="M108">
            <v>0.467091088993489</v>
          </cell>
          <cell r="N108">
            <v>0.31219194771089398</v>
          </cell>
          <cell r="O108">
            <v>0.15183859659450599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4.9774385828456899E-3</v>
          </cell>
          <cell r="E109">
            <v>5.9290399309691925E-2</v>
          </cell>
          <cell r="F109">
            <v>1.2708287208641474E-2</v>
          </cell>
          <cell r="G109">
            <v>6.3618324097708331E-3</v>
          </cell>
          <cell r="H109">
            <v>4.0113691193553709E-3</v>
          </cell>
          <cell r="I109">
            <v>3.7387739744589813E-3</v>
          </cell>
          <cell r="J109">
            <v>1.7306634505964854E-3</v>
          </cell>
          <cell r="K109">
            <v>1.4244588272906988E-4</v>
          </cell>
          <cell r="L109">
            <v>6.2082242211527194E-3</v>
          </cell>
          <cell r="M109">
            <v>1.0222537151338E-2</v>
          </cell>
          <cell r="N109">
            <v>8.1691625897751842E-3</v>
          </cell>
          <cell r="O109">
            <v>8.7703120457989312E-3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1.2491864876276656E-5</v>
          </cell>
          <cell r="E110">
            <v>1.0646475299199227E-5</v>
          </cell>
          <cell r="F110">
            <v>6.4588762230101211E-6</v>
          </cell>
          <cell r="G110">
            <v>8.363520244406336E-4</v>
          </cell>
          <cell r="H110">
            <v>4.8745137026548003E-4</v>
          </cell>
          <cell r="I110">
            <v>6.922234765086503E-4</v>
          </cell>
          <cell r="J110">
            <v>4.0782096861454175E-4</v>
          </cell>
          <cell r="L110">
            <v>5.1251851648510002E-4</v>
          </cell>
          <cell r="M110">
            <v>8.8569120440265428E-4</v>
          </cell>
          <cell r="N110">
            <v>4.1135931655880492E-4</v>
          </cell>
          <cell r="O110">
            <v>1.8319863793106411E-3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1.1357255133223841E-5</v>
          </cell>
          <cell r="E111">
            <v>6.0053856394117396E-6</v>
          </cell>
          <cell r="F111">
            <v>5.8209732945016093E-6</v>
          </cell>
          <cell r="G111">
            <v>8.5486543642513898E-4</v>
          </cell>
          <cell r="H111">
            <v>8.0062485197072487E-4</v>
          </cell>
          <cell r="I111">
            <v>6.890671868854673E-4</v>
          </cell>
          <cell r="J111">
            <v>9.7999008730037074E-4</v>
          </cell>
          <cell r="K111"/>
          <cell r="L111">
            <v>1.5583827681414975E-3</v>
          </cell>
          <cell r="M111">
            <v>1.4197368127496406E-3</v>
          </cell>
          <cell r="N111">
            <v>1.7003524645567709E-3</v>
          </cell>
          <cell r="O111">
            <v>7.2945103733599269E-4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1.1569873703001354E-5</v>
          </cell>
          <cell r="E112">
            <v>4.3698960858468241E-6</v>
          </cell>
          <cell r="F112">
            <v>5.9008227103960598E-6</v>
          </cell>
          <cell r="G112">
            <v>4.9118754449674633E-4</v>
          </cell>
          <cell r="H112">
            <v>8.2756819391300584E-5</v>
          </cell>
          <cell r="I112">
            <v>6.282387908274461E-4</v>
          </cell>
          <cell r="J112">
            <v>2.4351263090380376E-4</v>
          </cell>
          <cell r="L112">
            <v>4.508730962568313E-4</v>
          </cell>
          <cell r="M112">
            <v>1.2187705655225289E-3</v>
          </cell>
          <cell r="N112">
            <v>6.3288980964013432E-4</v>
          </cell>
          <cell r="O112">
            <v>6.6069228139926754E-4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9.0838363751892793E-6</v>
          </cell>
          <cell r="E113">
            <v>5.7332216030390238E-6</v>
          </cell>
          <cell r="F113">
            <v>3.0298082309458747E-6</v>
          </cell>
          <cell r="G113">
            <v>3.1854860544780066E-4</v>
          </cell>
          <cell r="H113">
            <v>1.3053773490547313E-4</v>
          </cell>
          <cell r="I113"/>
          <cell r="J113">
            <v>8.3905327055232089E-5</v>
          </cell>
          <cell r="K113">
            <v>1.2915197521216789E-4</v>
          </cell>
          <cell r="L113">
            <v>1.2355251401269002E-3</v>
          </cell>
          <cell r="M113">
            <v>1.5064838651972145E-3</v>
          </cell>
          <cell r="N113">
            <v>1.7404109854564809E-3</v>
          </cell>
          <cell r="O113">
            <v>1.3157203362518404E-3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1.7045813617120142E-3</v>
          </cell>
          <cell r="E114">
            <v>4.8430125730430228E-2</v>
          </cell>
          <cell r="F114">
            <v>2.4227590796440188E-3</v>
          </cell>
          <cell r="G114">
            <v>8.094314224119535E-4</v>
          </cell>
          <cell r="H114">
            <v>5.2777138867767014E-4</v>
          </cell>
          <cell r="I114">
            <v>4.5695480677013017E-4</v>
          </cell>
          <cell r="J114">
            <v>3.8050803425967447E-6</v>
          </cell>
          <cell r="K114">
            <v>1.3751004362286473E-6</v>
          </cell>
          <cell r="L114">
            <v>4.9394982253115976E-4</v>
          </cell>
          <cell r="M114">
            <v>9.5761299586132206E-4</v>
          </cell>
          <cell r="N114">
            <v>2.9490115287886959E-4</v>
          </cell>
          <cell r="O114">
            <v>1.7527451172275724E-4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8.943815902669561E-6</v>
          </cell>
          <cell r="E115">
            <v>4.3524867056499135E-3</v>
          </cell>
          <cell r="F115">
            <v>2.976209896439045E-3</v>
          </cell>
          <cell r="G115">
            <v>1.2154231076914577E-3</v>
          </cell>
          <cell r="H115">
            <v>1.1575531416260262E-3</v>
          </cell>
          <cell r="I115">
            <v>8.6404176747922076E-4</v>
          </cell>
          <cell r="J115">
            <v>5.1617478021916849E-6</v>
          </cell>
          <cell r="K115">
            <v>2.4442014174215397E-6</v>
          </cell>
          <cell r="L115">
            <v>8.5093326491764501E-4</v>
          </cell>
          <cell r="M115">
            <v>1.4240513381507023E-3</v>
          </cell>
          <cell r="N115">
            <v>1.6125154267974545E-3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3.2102558603980501E-3</v>
          </cell>
          <cell r="E116">
            <v>4.5609655349992291E-3</v>
          </cell>
          <cell r="F116">
            <v>7.093862743494439E-3</v>
          </cell>
          <cell r="G116">
            <v>1.2934092965586972E-3</v>
          </cell>
          <cell r="H116">
            <v>3.8055883826439119E-4</v>
          </cell>
          <cell r="I116">
            <v>4.0824794598806646E-4</v>
          </cell>
          <cell r="J116">
            <v>4.1960091197474217E-6</v>
          </cell>
          <cell r="K116">
            <v>3.6676588221813662E-6</v>
          </cell>
          <cell r="L116">
            <v>4.7157795469953079E-4</v>
          </cell>
          <cell r="M116">
            <v>1.2686463062474365E-3</v>
          </cell>
          <cell r="N116">
            <v>4.792027552531091E-4</v>
          </cell>
          <cell r="O116">
            <v>2.5484538002458861E-3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9.154714745268048E-6</v>
          </cell>
          <cell r="E117">
            <v>1.9200663599850945E-3</v>
          </cell>
          <cell r="F117">
            <v>1.9424500860511657E-4</v>
          </cell>
          <cell r="G117">
            <v>5.4261497229840896E-4</v>
          </cell>
          <cell r="H117">
            <v>4.4411497425430571E-4</v>
          </cell>
          <cell r="I117"/>
          <cell r="J117">
            <v>2.2715994580011959E-6</v>
          </cell>
          <cell r="K117">
            <v>5.8069468410704912E-6</v>
          </cell>
          <cell r="L117">
            <v>6.3446365799405382E-4</v>
          </cell>
          <cell r="M117">
            <v>1.5415440632064966E-3</v>
          </cell>
          <cell r="N117">
            <v>1.2975306786335624E-3</v>
          </cell>
          <cell r="O117">
            <v>1.5087336995325451E-3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4.6417542152252193E-3</v>
          </cell>
          <cell r="H118">
            <v>8.6688684561392736E-3</v>
          </cell>
          <cell r="I118">
            <v>0.19007011457609108</v>
          </cell>
          <cell r="J118">
            <v>0.39212843583038687</v>
          </cell>
          <cell r="K118">
            <v>0.38788424657284587</v>
          </cell>
          <cell r="L118">
            <v>0.36665893378161529</v>
          </cell>
          <cell r="M118">
            <v>0.16676840148244734</v>
          </cell>
          <cell r="N118">
            <v>0.14105733804969317</v>
          </cell>
          <cell r="O118">
            <v>9.3953915844685515E-2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4.6886406214396168E-3</v>
          </cell>
          <cell r="H119">
            <v>8.756432783979055E-3</v>
          </cell>
          <cell r="I119">
            <v>0.19199001472332436</v>
          </cell>
          <cell r="J119">
            <v>0.39608932912160277</v>
          </cell>
          <cell r="K119">
            <v>0.39180226926550066</v>
          </cell>
          <cell r="L119">
            <v>0.37036255937536899</v>
          </cell>
          <cell r="M119">
            <v>0.16845293079035087</v>
          </cell>
          <cell r="N119">
            <v>0.14248215964615465</v>
          </cell>
          <cell r="O119">
            <v>9.4902945297662175E-2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4.6417542152252193E-3</v>
          </cell>
          <cell r="H120">
            <v>8.6688684561392736E-3</v>
          </cell>
          <cell r="I120">
            <v>0.19007011457609108</v>
          </cell>
          <cell r="J120">
            <v>0.39212843583038687</v>
          </cell>
          <cell r="K120">
            <v>0.38788424657284587</v>
          </cell>
          <cell r="L120">
            <v>0.36665893378161529</v>
          </cell>
          <cell r="M120">
            <v>0.16676840148244734</v>
          </cell>
          <cell r="N120">
            <v>0.14105733804969317</v>
          </cell>
          <cell r="O120">
            <v>9.3953915844685515E-2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4.9937034799662496E-4</v>
          </cell>
          <cell r="H121">
            <v>7.9693884013380895E-4</v>
          </cell>
          <cell r="I121">
            <v>1.4045693229647899E-2</v>
          </cell>
          <cell r="J121">
            <v>2.25591445334891E-2</v>
          </cell>
          <cell r="K121">
            <v>2.03611454404014E-2</v>
          </cell>
          <cell r="L121">
            <v>1.8708511769300301E-2</v>
          </cell>
          <cell r="M121">
            <v>7.4171977214112601E-3</v>
          </cell>
          <cell r="N121">
            <v>6.9905174928159503E-3</v>
          </cell>
          <cell r="O121">
            <v>4.2067130315127897E-3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4.9937034799662496E-4</v>
          </cell>
          <cell r="H122">
            <v>9.9147615807517191E-4</v>
          </cell>
          <cell r="I122">
            <v>1.4517240854759727E-2</v>
          </cell>
          <cell r="J122">
            <v>2.9705494100139021E-2</v>
          </cell>
          <cell r="K122">
            <v>2.9685995636202601E-2</v>
          </cell>
          <cell r="L122">
            <v>2.7775711302349397E-2</v>
          </cell>
          <cell r="M122">
            <v>1.2767444953799702E-2</v>
          </cell>
          <cell r="N122">
            <v>1.0816558760610398E-2</v>
          </cell>
          <cell r="O122">
            <v>7.4974947078448005E-3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1.2491864876276656E-5</v>
          </cell>
          <cell r="E123">
            <v>1.0646475299199227E-5</v>
          </cell>
          <cell r="F123">
            <v>6.4588762230101211E-6</v>
          </cell>
          <cell r="G123">
            <v>5.5249926458802497E-3</v>
          </cell>
          <cell r="H123">
            <v>9.2438841542445398E-3</v>
          </cell>
          <cell r="I123">
            <v>0.19268223819983302</v>
          </cell>
          <cell r="J123">
            <v>0.3964971500902173</v>
          </cell>
          <cell r="K123">
            <v>0.39180226926550066</v>
          </cell>
          <cell r="L123">
            <v>0.3708750778918542</v>
          </cell>
          <cell r="M123">
            <v>0.1693386219947535</v>
          </cell>
          <cell r="N123">
            <v>0.14289351896271346</v>
          </cell>
          <cell r="O123">
            <v>9.6734931676972849E-2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2.8401576950047564E-6</v>
          </cell>
          <cell r="E124">
            <v>9.0114377757220661E-6</v>
          </cell>
          <cell r="F124">
            <v>1.0762268658961791E-5</v>
          </cell>
          <cell r="G124">
            <v>1.0574105947699945E-4</v>
          </cell>
          <cell r="H124">
            <v>5.3108273062791493E-4</v>
          </cell>
          <cell r="I124">
            <v>1.9914591288331123E-4</v>
          </cell>
          <cell r="J124">
            <v>7.3798886393676921E-4</v>
          </cell>
          <cell r="K124">
            <v>3.4931934238435821E-3</v>
          </cell>
          <cell r="L124">
            <v>4.9477104056413405E-4</v>
          </cell>
          <cell r="M124">
            <v>4.5467833760661381E-4</v>
          </cell>
          <cell r="N124">
            <v>7.976338866969477E-4</v>
          </cell>
          <cell r="O124">
            <v>7.4946805437790158E-4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9.1164765699949782E-6</v>
          </cell>
          <cell r="F125">
            <v>9.2845487017034509E-6</v>
          </cell>
          <cell r="G125">
            <v>2.3126064313852033E-5</v>
          </cell>
          <cell r="H125">
            <v>2.9006323703327668E-5</v>
          </cell>
          <cell r="I125">
            <v>3.0473863531687488E-4</v>
          </cell>
          <cell r="J125">
            <v>2.068040844794295E-4</v>
          </cell>
          <cell r="K125">
            <v>3.6858770343378689E-4</v>
          </cell>
          <cell r="L125">
            <v>2.2679396675369962E-4</v>
          </cell>
          <cell r="M125">
            <v>2.6777153135487203E-4</v>
          </cell>
          <cell r="N125">
            <v>2.2918690555323327E-4</v>
          </cell>
          <cell r="O125">
            <v>2.731882910812869E-4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1.533202257128141E-5</v>
          </cell>
          <cell r="E126">
            <v>2.8774389644916293E-5</v>
          </cell>
          <cell r="F126">
            <v>2.6505693583675357E-5</v>
          </cell>
          <cell r="G126">
            <v>5.6538597696711079E-3</v>
          </cell>
          <cell r="H126">
            <v>9.8039732085757909E-3</v>
          </cell>
          <cell r="I126">
            <v>0.19318612274803321</v>
          </cell>
          <cell r="J126">
            <v>0.39744194303863362</v>
          </cell>
          <cell r="K126">
            <v>0.39566405039277802</v>
          </cell>
          <cell r="L126">
            <v>0.37159664289917205</v>
          </cell>
          <cell r="M126">
            <v>0.170061071863715</v>
          </cell>
          <cell r="N126">
            <v>0.14392033975496368</v>
          </cell>
          <cell r="O126">
            <v>9.7757588022431965E-2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2.2939053235838025</v>
          </cell>
          <cell r="E127">
            <v>3.503812110247531</v>
          </cell>
          <cell r="F127">
            <v>3.425099869541512</v>
          </cell>
          <cell r="G127">
            <v>1.7389782648288337</v>
          </cell>
          <cell r="H127">
            <v>1.7567083803274177</v>
          </cell>
          <cell r="I127">
            <v>2.6783034995315282</v>
          </cell>
          <cell r="J127">
            <v>2.6539211464419523</v>
          </cell>
          <cell r="K127">
            <v>2.5530069567375446</v>
          </cell>
          <cell r="L127">
            <v>2.3878530538322473</v>
          </cell>
          <cell r="M127">
            <v>2.2559682854989465</v>
          </cell>
          <cell r="N127">
            <v>2.2934040170829699</v>
          </cell>
          <cell r="O127">
            <v>2.0813034362851766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2.2939053235838025</v>
          </cell>
          <cell r="E128">
            <v>3.503812110247531</v>
          </cell>
          <cell r="F128">
            <v>3.425099869541512</v>
          </cell>
          <cell r="G128">
            <v>1.7389782648288337</v>
          </cell>
          <cell r="H128">
            <v>1.7567083803274177</v>
          </cell>
          <cell r="I128">
            <v>2.6783034995315282</v>
          </cell>
          <cell r="J128">
            <v>2.6539211464419523</v>
          </cell>
          <cell r="K128">
            <v>2.5530069567375446</v>
          </cell>
          <cell r="L128">
            <v>2.3878530538322473</v>
          </cell>
          <cell r="M128">
            <v>2.2559682854989465</v>
          </cell>
          <cell r="N128">
            <v>2.2934040170829699</v>
          </cell>
          <cell r="O128">
            <v>2.0813034362851766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2.317076084428082</v>
          </cell>
          <cell r="E129">
            <v>3.5392041517651855</v>
          </cell>
          <cell r="F129">
            <v>3.45969683792072</v>
          </cell>
          <cell r="G129">
            <v>1.756543701847306</v>
          </cell>
          <cell r="H129">
            <v>1.7744529094216337</v>
          </cell>
          <cell r="I129">
            <v>2.7053570702338661</v>
          </cell>
          <cell r="J129">
            <v>2.6807284307494439</v>
          </cell>
          <cell r="K129">
            <v>2.5787949057954975</v>
          </cell>
          <cell r="L129">
            <v>2.4119727816487346</v>
          </cell>
          <cell r="M129">
            <v>2.2787558439383289</v>
          </cell>
          <cell r="N129">
            <v>2.3165697142252224</v>
          </cell>
          <cell r="O129">
            <v>2.1023267033183632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1.14376035921318E-7</v>
          </cell>
          <cell r="F130">
            <v>1.11462627565032E-7</v>
          </cell>
          <cell r="G130">
            <v>1.1109016452708801E-7</v>
          </cell>
          <cell r="H130">
            <v>1.5632942971585001E-7</v>
          </cell>
          <cell r="I130">
            <v>1.9957473401830899E-7</v>
          </cell>
          <cell r="J130">
            <v>2.3350696286748601E-7</v>
          </cell>
          <cell r="K130">
            <v>3.0262010817233601E-7</v>
          </cell>
          <cell r="L130">
            <v>3.6056168093444802E-7</v>
          </cell>
          <cell r="M130">
            <v>6.10359226556467E-7</v>
          </cell>
          <cell r="N130">
            <v>9.0722818975182396E-7</v>
          </cell>
          <cell r="O130">
            <v>3.1581880289084402E-6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0.31204638231754794</v>
          </cell>
          <cell r="F131">
            <v>0.31204649378017552</v>
          </cell>
          <cell r="G131">
            <v>0.31204660487034003</v>
          </cell>
          <cell r="H131">
            <v>0.31204676119976976</v>
          </cell>
          <cell r="I131">
            <v>0.31204696077450378</v>
          </cell>
          <cell r="J131">
            <v>0.31204719428146666</v>
          </cell>
          <cell r="K131">
            <v>0.31204749690157479</v>
          </cell>
          <cell r="L131">
            <v>0.31204785746325575</v>
          </cell>
          <cell r="M131">
            <v>0.3120484678224823</v>
          </cell>
          <cell r="N131">
            <v>0.31204937505067204</v>
          </cell>
          <cell r="O131">
            <v>0.31205253323870097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0.43237700044917005</v>
          </cell>
          <cell r="E132">
            <v>0.92089625942314046</v>
          </cell>
          <cell r="F132">
            <v>0.92066212094098687</v>
          </cell>
          <cell r="G132">
            <v>0.92074221224084796</v>
          </cell>
          <cell r="H132">
            <v>0.92073709536085957</v>
          </cell>
          <cell r="I132">
            <v>0.9207967254794821</v>
          </cell>
          <cell r="J132">
            <v>0.92085090655368784</v>
          </cell>
          <cell r="K132">
            <v>0.47729814919222535</v>
          </cell>
          <cell r="L132">
            <v>2.3797559602469669E-3</v>
          </cell>
          <cell r="M132">
            <v>2.3808862572634111E-3</v>
          </cell>
          <cell r="N132">
            <v>2.3828950885596886E-3</v>
          </cell>
          <cell r="O132">
            <v>2.3586693615946785E-3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0.43237700044917005</v>
          </cell>
          <cell r="E133">
            <v>0.92089625942314046</v>
          </cell>
          <cell r="F133">
            <v>0.92066212094098687</v>
          </cell>
          <cell r="G133">
            <v>0.92074221224084796</v>
          </cell>
          <cell r="H133">
            <v>0.92073709536085957</v>
          </cell>
          <cell r="I133">
            <v>0.9207967254794821</v>
          </cell>
          <cell r="J133">
            <v>0.92085090655368784</v>
          </cell>
          <cell r="K133">
            <v>0.47729814919222535</v>
          </cell>
          <cell r="L133">
            <v>2.3797559602469669E-3</v>
          </cell>
          <cell r="M133">
            <v>2.3808862572634111E-3</v>
          </cell>
          <cell r="N133">
            <v>2.3828950885596886E-3</v>
          </cell>
          <cell r="O133">
            <v>2.3586693615946785E-3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3.05476861629599E-2</v>
          </cell>
          <cell r="E134">
            <v>3.4481177895672503E-2</v>
          </cell>
          <cell r="F134">
            <v>1.4288814626351799E-7</v>
          </cell>
          <cell r="G134">
            <v>2.1946259994735999E-7</v>
          </cell>
          <cell r="H134">
            <v>3.0465228068327398E-7</v>
          </cell>
          <cell r="I134">
            <v>1.9947941619649E-6</v>
          </cell>
          <cell r="J134">
            <v>1.3261590438500101E-7</v>
          </cell>
          <cell r="K134">
            <v>2.6496205001694399E-6</v>
          </cell>
          <cell r="L134">
            <v>1.61906837258673E-4</v>
          </cell>
          <cell r="M134">
            <v>2.89389718948991E-7</v>
          </cell>
          <cell r="N134">
            <v>6.95708949347807E-7</v>
          </cell>
          <cell r="O134">
            <v>9.2564753726127702E-8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3.05476861629599E-2</v>
          </cell>
          <cell r="E135">
            <v>6.5028864058632396E-2</v>
          </cell>
          <cell r="F135">
            <v>6.5029006946778697E-2</v>
          </cell>
          <cell r="G135">
            <v>6.5029226409378596E-2</v>
          </cell>
          <cell r="H135">
            <v>6.5029531061659304E-2</v>
          </cell>
          <cell r="I135">
            <v>6.5031525855821296E-2</v>
          </cell>
          <cell r="J135">
            <v>6.5031658471725595E-2</v>
          </cell>
          <cell r="K135">
            <v>3.37105147029928E-2</v>
          </cell>
          <cell r="L135">
            <v>1.6719247537476701E-4</v>
          </cell>
          <cell r="M135">
            <v>1.6727790982482501E-4</v>
          </cell>
          <cell r="N135">
            <v>1.6741064212564099E-4</v>
          </cell>
          <cell r="O135">
            <v>1.6576673708525099E-4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57.869141611929351</v>
          </cell>
          <cell r="E136">
            <v>55.006461586366115</v>
          </cell>
          <cell r="F136">
            <v>56.224177724750142</v>
          </cell>
          <cell r="G136">
            <v>63.757948892749106</v>
          </cell>
          <cell r="H136">
            <v>75.27799457273656</v>
          </cell>
          <cell r="I136">
            <v>90.093636747207483</v>
          </cell>
          <cell r="J136">
            <v>91.800509699287858</v>
          </cell>
          <cell r="K136">
            <v>98.608716563024274</v>
          </cell>
          <cell r="L136">
            <v>98.144334259834238</v>
          </cell>
          <cell r="M136">
            <v>101.24815058249054</v>
          </cell>
          <cell r="N136">
            <v>101.83833218930339</v>
          </cell>
          <cell r="O136">
            <v>102.26019902328049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12.821510591733922</v>
          </cell>
          <cell r="E137">
            <v>14.782639656463552</v>
          </cell>
          <cell r="F137">
            <v>14.672040484599879</v>
          </cell>
          <cell r="G137">
            <v>15.831953937316657</v>
          </cell>
          <cell r="H137">
            <v>17.248409662179334</v>
          </cell>
          <cell r="I137">
            <v>19.580550284906483</v>
          </cell>
          <cell r="J137">
            <v>19.394060605399446</v>
          </cell>
          <cell r="K137">
            <v>20.747657441262707</v>
          </cell>
          <cell r="L137">
            <v>20.819486384710569</v>
          </cell>
          <cell r="M137">
            <v>21.025037133043298</v>
          </cell>
          <cell r="N137">
            <v>20.881850615993255</v>
          </cell>
          <cell r="O137">
            <v>20.643559147688421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16.817277358732426</v>
          </cell>
          <cell r="E138">
            <v>12.978672701144077</v>
          </cell>
          <cell r="F138">
            <v>13.497147730642775</v>
          </cell>
          <cell r="G138">
            <v>16.420956341414254</v>
          </cell>
          <cell r="H138">
            <v>19.390095962679808</v>
          </cell>
          <cell r="I138">
            <v>24.676909769448823</v>
          </cell>
          <cell r="J138">
            <v>25.720381598261472</v>
          </cell>
          <cell r="K138">
            <v>27.699731264987122</v>
          </cell>
          <cell r="L138">
            <v>27.491480836821257</v>
          </cell>
          <cell r="M138">
            <v>28.982553225443375</v>
          </cell>
          <cell r="N138">
            <v>28.773234278305367</v>
          </cell>
          <cell r="O138">
            <v>28.938338977498759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11.994707237887006</v>
          </cell>
          <cell r="E139">
            <v>14.697869643264609</v>
          </cell>
          <cell r="F139">
            <v>15.161645286461365</v>
          </cell>
          <cell r="G139">
            <v>16.996688427534547</v>
          </cell>
          <cell r="H139">
            <v>20.739686540457519</v>
          </cell>
          <cell r="I139">
            <v>24.526016292123821</v>
          </cell>
          <cell r="J139">
            <v>24.838072596193626</v>
          </cell>
          <cell r="K139">
            <v>26.790932587210229</v>
          </cell>
          <cell r="L139">
            <v>26.400986498232228</v>
          </cell>
          <cell r="M139">
            <v>26.818252841189125</v>
          </cell>
          <cell r="N139">
            <v>27.779092273823238</v>
          </cell>
          <cell r="O139">
            <v>27.738413004036179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16.235647337362426</v>
          </cell>
          <cell r="E140">
            <v>12.547287165457199</v>
          </cell>
          <cell r="F140">
            <v>12.893351919381926</v>
          </cell>
          <cell r="G140">
            <v>14.508358074892454</v>
          </cell>
          <cell r="H140">
            <v>17.899810638624981</v>
          </cell>
          <cell r="I140">
            <v>21.310159872153697</v>
          </cell>
          <cell r="J140">
            <v>21.84800190734143</v>
          </cell>
          <cell r="K140">
            <v>23.370403174858396</v>
          </cell>
          <cell r="L140">
            <v>23.432388091271179</v>
          </cell>
          <cell r="M140">
            <v>24.422316473928547</v>
          </cell>
          <cell r="N140">
            <v>24.404163494602329</v>
          </cell>
          <cell r="O140">
            <v>24.939892918025414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5.5539197563455236</v>
          </cell>
          <cell r="E141">
            <v>6.0159550950702725</v>
          </cell>
          <cell r="F141">
            <v>6.0159564875157878</v>
          </cell>
          <cell r="G141">
            <v>6.0159575218364738</v>
          </cell>
          <cell r="H141">
            <v>6.0159591558990355</v>
          </cell>
          <cell r="I141">
            <v>6.0159659454031464</v>
          </cell>
          <cell r="J141">
            <v>8.2304649784963004</v>
          </cell>
          <cell r="K141">
            <v>8.2646781187729523</v>
          </cell>
          <cell r="L141">
            <v>8.2646820513200741</v>
          </cell>
          <cell r="M141">
            <v>8.2647435271530494</v>
          </cell>
          <cell r="N141">
            <v>8.3281027624584549</v>
          </cell>
          <cell r="O141">
            <v>8.3282458531543053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5.5539197563455236</v>
          </cell>
          <cell r="E142">
            <v>6.0159550950702725</v>
          </cell>
          <cell r="F142">
            <v>6.0159564875157878</v>
          </cell>
          <cell r="G142">
            <v>6.0159575218364738</v>
          </cell>
          <cell r="H142">
            <v>6.0159591558990355</v>
          </cell>
          <cell r="I142">
            <v>6.0159659454031464</v>
          </cell>
          <cell r="J142">
            <v>8.2304649784963004</v>
          </cell>
          <cell r="K142">
            <v>8.2646781187729523</v>
          </cell>
          <cell r="L142">
            <v>8.2646820513200741</v>
          </cell>
          <cell r="M142">
            <v>8.2647435271530494</v>
          </cell>
          <cell r="N142">
            <v>8.3281027624584549</v>
          </cell>
          <cell r="O142">
            <v>8.3282458531543053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5.6100199559045683</v>
          </cell>
          <cell r="E143">
            <v>6.0767223182528038</v>
          </cell>
          <cell r="F143">
            <v>6.0767237247634194</v>
          </cell>
          <cell r="G143">
            <v>6.0767247695317907</v>
          </cell>
          <cell r="H143">
            <v>6.0767264201000364</v>
          </cell>
          <cell r="I143">
            <v>6.0767332781849994</v>
          </cell>
          <cell r="J143">
            <v>8.3136009883800988</v>
          </cell>
          <cell r="K143">
            <v>8.3481597159322849</v>
          </cell>
          <cell r="L143">
            <v>8.3481636882021011</v>
          </cell>
          <cell r="M143">
            <v>8.348225785003077</v>
          </cell>
          <cell r="N143">
            <v>8.4122250125843046</v>
          </cell>
          <cell r="O143">
            <v>8.4123695486407168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8.4909124447629301E-8</v>
          </cell>
          <cell r="E144">
            <v>2.5078904865416998E-7</v>
          </cell>
          <cell r="F144">
            <v>5.3775540661478496E-7</v>
          </cell>
          <cell r="G144">
            <v>6.0673226521114498E-7</v>
          </cell>
          <cell r="H144">
            <v>0.55071687819467796</v>
          </cell>
          <cell r="I144">
            <v>0.121457371539326</v>
          </cell>
          <cell r="J144">
            <v>0.177528265263836</v>
          </cell>
          <cell r="K144">
            <v>0.55071580950985</v>
          </cell>
          <cell r="L144">
            <v>0.126316211370159</v>
          </cell>
          <cell r="M144">
            <v>0.172672173164929</v>
          </cell>
          <cell r="N144">
            <v>0.49321667849127299</v>
          </cell>
          <cell r="O144">
            <v>0.18381119786987599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0.84970033783932941</v>
          </cell>
          <cell r="E145">
            <v>0.84970058862837816</v>
          </cell>
          <cell r="F145">
            <v>0.8497011263837847</v>
          </cell>
          <cell r="G145">
            <v>0.84970173311604991</v>
          </cell>
          <cell r="H145">
            <v>0.77107477657477996</v>
          </cell>
          <cell r="I145">
            <v>0.67217485396434995</v>
          </cell>
          <cell r="J145">
            <v>0.84970251499784</v>
          </cell>
          <cell r="K145">
            <v>0.84970144631301203</v>
          </cell>
          <cell r="L145">
            <v>0.84970102299363404</v>
          </cell>
          <cell r="M145">
            <v>0.84970419404493702</v>
          </cell>
          <cell r="N145">
            <v>0.84970493806026604</v>
          </cell>
          <cell r="O145">
            <v>0.84970004952607703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1.1524990495634615E-5</v>
          </cell>
          <cell r="E146">
            <v>1.0764405271073572E-5</v>
          </cell>
          <cell r="F146">
            <v>8.8051727238344826E-2</v>
          </cell>
          <cell r="G146">
            <v>6.8233239263587667E-2</v>
          </cell>
          <cell r="H146">
            <v>0.26314419255194049</v>
          </cell>
          <cell r="I146">
            <v>1.0458265442457741</v>
          </cell>
          <cell r="J146">
            <v>1.2616704774000589</v>
          </cell>
          <cell r="K146">
            <v>1.1852520102654016</v>
          </cell>
          <cell r="L146">
            <v>2.891394942791599</v>
          </cell>
          <cell r="M146">
            <v>1.6018044146754755</v>
          </cell>
          <cell r="N146">
            <v>2.6011497212499659</v>
          </cell>
          <cell r="O146">
            <v>2.8890316431176122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1.6466077396153656E-5</v>
          </cell>
          <cell r="E147">
            <v>1.5507918594742582E-5</v>
          </cell>
          <cell r="F147">
            <v>0.11369096164605633</v>
          </cell>
          <cell r="G147">
            <v>8.5402502662668953E-2</v>
          </cell>
          <cell r="H147">
            <v>0.31908267634904158</v>
          </cell>
          <cell r="I147">
            <v>1.2305138863445857</v>
          </cell>
          <cell r="J147">
            <v>1.442043719581124</v>
          </cell>
          <cell r="K147">
            <v>1.3170828018281406</v>
          </cell>
          <cell r="L147">
            <v>3.2128062610331609</v>
          </cell>
          <cell r="M147">
            <v>1.7799254031512639</v>
          </cell>
          <cell r="N147">
            <v>2.8903172106960691</v>
          </cell>
          <cell r="O147">
            <v>3.2101899310506177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5.9686487363942399E-3</v>
          </cell>
          <cell r="E148">
            <v>0.167997151559929</v>
          </cell>
          <cell r="F148">
            <v>6.8209302321254398E-3</v>
          </cell>
          <cell r="G148">
            <v>0.21797826814166599</v>
          </cell>
          <cell r="H148">
            <v>8.5285706939013398E-2</v>
          </cell>
          <cell r="I148">
            <v>0.126822216429748</v>
          </cell>
          <cell r="J148">
            <v>0.18494585008449099</v>
          </cell>
          <cell r="K148">
            <v>5.4244692059547898E-2</v>
          </cell>
          <cell r="L148">
            <v>0.14341263535041099</v>
          </cell>
          <cell r="M148">
            <v>0.178902019775804</v>
          </cell>
          <cell r="N148">
            <v>0.113287941035896</v>
          </cell>
          <cell r="O148">
            <v>9.84365767751922E-2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5.9686487363942399E-3</v>
          </cell>
          <cell r="E149">
            <v>0.17395992417497927</v>
          </cell>
          <cell r="F149">
            <v>0.18077534083300076</v>
          </cell>
          <cell r="G149">
            <v>0.39874379219083783</v>
          </cell>
          <cell r="H149">
            <v>0.39765767603723895</v>
          </cell>
          <cell r="I149">
            <v>0.39001925738618842</v>
          </cell>
          <cell r="J149">
            <v>0.39703177630646025</v>
          </cell>
          <cell r="K149">
            <v>0.36593963026211945</v>
          </cell>
          <cell r="L149">
            <v>0.37744916816615731</v>
          </cell>
          <cell r="M149">
            <v>0.37641060879722182</v>
          </cell>
          <cell r="N149">
            <v>0.39953025937822484</v>
          </cell>
          <cell r="O149">
            <v>0.39046753584326233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0.83974905321913529</v>
          </cell>
          <cell r="E150">
            <v>1.671346500458128</v>
          </cell>
          <cell r="F150">
            <v>1.9664650241617083</v>
          </cell>
          <cell r="G150">
            <v>2.170963849783679</v>
          </cell>
          <cell r="H150">
            <v>2.2372817213743978</v>
          </cell>
          <cell r="I150">
            <v>13.825355659518449</v>
          </cell>
          <cell r="J150">
            <v>14.162203393841995</v>
          </cell>
          <cell r="K150">
            <v>13.794177997747294</v>
          </cell>
          <cell r="L150">
            <v>13.511818060359436</v>
          </cell>
          <cell r="M150">
            <v>14.600757340805901</v>
          </cell>
          <cell r="N150">
            <v>16.167537487094211</v>
          </cell>
          <cell r="O150">
            <v>16.500798337404369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1.9998746325528303</v>
          </cell>
          <cell r="E151">
            <v>1.6231311745409234</v>
          </cell>
          <cell r="F151">
            <v>1.9695628970501047</v>
          </cell>
          <cell r="G151">
            <v>2.2183220968369728</v>
          </cell>
          <cell r="H151">
            <v>2.3286797023960721</v>
          </cell>
          <cell r="I151">
            <v>13.624608330217246</v>
          </cell>
          <cell r="J151">
            <v>14.490136815639783</v>
          </cell>
          <cell r="K151">
            <v>15.547355215808039</v>
          </cell>
          <cell r="L151">
            <v>14.970325860801397</v>
          </cell>
          <cell r="M151">
            <v>16.788259166991207</v>
          </cell>
          <cell r="N151">
            <v>17.646737336294635</v>
          </cell>
          <cell r="O151">
            <v>17.850123069541368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3.2944552344839568</v>
          </cell>
          <cell r="F152">
            <v>3.9360279212118132</v>
          </cell>
          <cell r="G152">
            <v>4.3892859466206504</v>
          </cell>
          <cell r="H152">
            <v>4.5659614237704691</v>
          </cell>
          <cell r="I152">
            <v>27.4499639897357</v>
          </cell>
          <cell r="J152">
            <v>28.652340209481771</v>
          </cell>
          <cell r="K152">
            <v>29.341533213555316</v>
          </cell>
          <cell r="L152">
            <v>28.482143921160816</v>
          </cell>
          <cell r="M152">
            <v>31.389016507797127</v>
          </cell>
          <cell r="N152">
            <v>33.814274823388843</v>
          </cell>
          <cell r="O152">
            <v>34.350921406945709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690.41536499428503</v>
          </cell>
          <cell r="E153">
            <v>659.57686934374897</v>
          </cell>
          <cell r="F153">
            <v>602.21784303490699</v>
          </cell>
          <cell r="G153">
            <v>536.15806555920005</v>
          </cell>
          <cell r="H153">
            <v>392.91459553204402</v>
          </cell>
          <cell r="I153">
            <v>230.323809859612</v>
          </cell>
          <cell r="J153">
            <v>114.923313137355</v>
          </cell>
          <cell r="K153">
            <v>7.4784058063301698E-4</v>
          </cell>
          <cell r="L153">
            <v>8.1493065597618097E-2</v>
          </cell>
          <cell r="M153">
            <v>4.9294976392656601E-3</v>
          </cell>
          <cell r="N153">
            <v>5.0498307080201199E-3</v>
          </cell>
          <cell r="O153">
            <v>4.8893949780579402E-3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9.2114602956849598</v>
          </cell>
          <cell r="E154">
            <v>8.8000158338921448</v>
          </cell>
          <cell r="F154">
            <v>8.0347450227997044</v>
          </cell>
          <cell r="G154">
            <v>7.1557409521313069</v>
          </cell>
          <cell r="H154">
            <v>5.5005229267980686</v>
          </cell>
          <cell r="I154">
            <v>3.3312390118824102</v>
          </cell>
          <cell r="J154">
            <v>1.7915755011787819</v>
          </cell>
          <cell r="K154">
            <v>0.25830101656721483</v>
          </cell>
          <cell r="L154">
            <v>0.2706878571233699</v>
          </cell>
          <cell r="M154">
            <v>0.27282244122646843</v>
          </cell>
          <cell r="N154">
            <v>0.27285380699579864</v>
          </cell>
          <cell r="O154">
            <v>0.28410203878270229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9.3679154001938265</v>
          </cell>
          <cell r="E155">
            <v>8.9494826233887199</v>
          </cell>
          <cell r="F155">
            <v>8.1712054685876065</v>
          </cell>
          <cell r="G155">
            <v>7.27487198859159</v>
          </cell>
          <cell r="H155">
            <v>5.331269952944977</v>
          </cell>
          <cell r="I155">
            <v>3.125153458068</v>
          </cell>
          <cell r="J155">
            <v>1.5593393912802498</v>
          </cell>
          <cell r="K155">
            <v>1.0147090646309585E-5</v>
          </cell>
          <cell r="L155">
            <v>1.1057403744588622E-3</v>
          </cell>
          <cell r="M155">
            <v>6.6885992391664431E-5</v>
          </cell>
          <cell r="N155">
            <v>6.8518734165808995E-5</v>
          </cell>
          <cell r="O155">
            <v>6.6341858589659961E-5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8.3476381665192254E-6</v>
          </cell>
          <cell r="G156">
            <v>2.4274492714746764E-3</v>
          </cell>
          <cell r="H156">
            <v>0.26267843102720767</v>
          </cell>
          <cell r="I156">
            <v>0.26268676477865321</v>
          </cell>
          <cell r="J156">
            <v>0.26269338019406652</v>
          </cell>
          <cell r="K156">
            <v>0.26269738669054177</v>
          </cell>
          <cell r="L156">
            <v>0.27419632040351288</v>
          </cell>
          <cell r="M156">
            <v>0.27738939853191369</v>
          </cell>
          <cell r="N156">
            <v>0.2774196643017886</v>
          </cell>
          <cell r="O156">
            <v>0.28886112229013755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5.981547865109609E-4</v>
          </cell>
          <cell r="G157">
            <v>6.3112573327601018E-4</v>
          </cell>
          <cell r="H157">
            <v>3.0469588687886016E-3</v>
          </cell>
          <cell r="I157">
            <v>6.0904425457627871E-2</v>
          </cell>
          <cell r="J157">
            <v>0.46285483629777741</v>
          </cell>
          <cell r="K157">
            <v>0.44593060372856741</v>
          </cell>
          <cell r="L157">
            <v>0.54516090784076887</v>
          </cell>
          <cell r="M157">
            <v>0.52126859955329541</v>
          </cell>
          <cell r="N157">
            <v>0.52670047444232693</v>
          </cell>
          <cell r="O157">
            <v>0.42213120159307593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5.99055569515218E-4</v>
          </cell>
          <cell r="G158">
            <v>6.3203614349719274E-4</v>
          </cell>
          <cell r="H158">
            <v>3.048233161542306E-3</v>
          </cell>
          <cell r="I158">
            <v>6.0910517901218132E-2</v>
          </cell>
          <cell r="J158">
            <v>0.46288115915903033</v>
          </cell>
          <cell r="K158">
            <v>0.44595652259682778</v>
          </cell>
          <cell r="L158">
            <v>0.5451882188288365</v>
          </cell>
          <cell r="M158">
            <v>0.52129565141743262</v>
          </cell>
          <cell r="N158">
            <v>0.52672764542714123</v>
          </cell>
          <cell r="O158">
            <v>0.42215761573492577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7.1135755557555203E-5</v>
          </cell>
          <cell r="E159">
            <v>1.4067289127658199E-6</v>
          </cell>
          <cell r="F159">
            <v>1.8167432146225899E-4</v>
          </cell>
          <cell r="G159">
            <v>8.8088524017246398E-5</v>
          </cell>
          <cell r="H159">
            <v>8.9123313279949705E-4</v>
          </cell>
          <cell r="I159">
            <v>1.1235697621693999E-2</v>
          </cell>
          <cell r="J159">
            <v>4.6678762455498499E-2</v>
          </cell>
          <cell r="K159">
            <v>2.0240360107566901E-3</v>
          </cell>
          <cell r="L159">
            <v>1.53226175674267E-2</v>
          </cell>
          <cell r="M159">
            <v>4.2055128361905801E-2</v>
          </cell>
          <cell r="N159">
            <v>6.8748684960697401E-3</v>
          </cell>
          <cell r="O159">
            <v>1.08633975473473E-2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7.1135755557555203E-5</v>
          </cell>
          <cell r="E160">
            <v>1.9950756622235944E-6</v>
          </cell>
          <cell r="F160">
            <v>1.8294642513732009E-4</v>
          </cell>
          <cell r="G160">
            <v>1.9734302354772499E-4</v>
          </cell>
          <cell r="H160">
            <v>1.024583911366631E-3</v>
          </cell>
          <cell r="I160">
            <v>1.2094332086181339E-2</v>
          </cell>
          <cell r="J160">
            <v>5.8526868202532042E-2</v>
          </cell>
          <cell r="K160">
            <v>5.891459490485066E-2</v>
          </cell>
          <cell r="L160">
            <v>5.8436893778991222E-2</v>
          </cell>
          <cell r="M160">
            <v>5.8460096716077131E-2</v>
          </cell>
          <cell r="N160">
            <v>5.8544837820128037E-2</v>
          </cell>
          <cell r="O160">
            <v>5.8493661610662703E-2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4.3433078211277512E-4</v>
          </cell>
          <cell r="E161">
            <v>1.6596095909345302E-2</v>
          </cell>
          <cell r="F161">
            <v>1.6592573676005435E-2</v>
          </cell>
          <cell r="G161">
            <v>1.6594070365302822E-2</v>
          </cell>
          <cell r="H161">
            <v>1.6596000548018866E-2</v>
          </cell>
          <cell r="I161">
            <v>1.6602307271101999E-2</v>
          </cell>
          <cell r="J161">
            <v>1.6603477094593588E-2</v>
          </cell>
          <cell r="K161">
            <v>1.1101858857176721E-2</v>
          </cell>
          <cell r="L161">
            <v>1.3285158360174327E-3</v>
          </cell>
          <cell r="M161">
            <v>1.3312149689072958E-3</v>
          </cell>
          <cell r="N161">
            <v>1.3424976447100449E-3</v>
          </cell>
          <cell r="O161">
            <v>1.3364661533885349E-3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4.3433078211277512E-4</v>
          </cell>
          <cell r="E162">
            <v>1.6596095909345302E-2</v>
          </cell>
          <cell r="F162">
            <v>1.6592573676005435E-2</v>
          </cell>
          <cell r="G162">
            <v>1.6594070365302822E-2</v>
          </cell>
          <cell r="H162">
            <v>1.6596000548018866E-2</v>
          </cell>
          <cell r="I162">
            <v>1.6602307271101999E-2</v>
          </cell>
          <cell r="J162">
            <v>1.6603477094593588E-2</v>
          </cell>
          <cell r="K162">
            <v>1.1101858857176721E-2</v>
          </cell>
          <cell r="L162">
            <v>1.3285158360174327E-3</v>
          </cell>
          <cell r="M162">
            <v>1.3312149689072958E-3</v>
          </cell>
          <cell r="N162">
            <v>1.3424976447100449E-3</v>
          </cell>
          <cell r="O162">
            <v>1.3364661533885349E-3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2.93833133735923E-5</v>
          </cell>
          <cell r="E163">
            <v>1.1416127619842101E-3</v>
          </cell>
          <cell r="F163">
            <v>1.09076939584632E-7</v>
          </cell>
          <cell r="G163">
            <v>1.5429868036683499E-7</v>
          </cell>
          <cell r="H163">
            <v>2.0838896515426699E-7</v>
          </cell>
          <cell r="I163">
            <v>5.0360229617483004E-7</v>
          </cell>
          <cell r="J163">
            <v>1.11855583434958E-7</v>
          </cell>
          <cell r="K163">
            <v>1.89197071927282E-6</v>
          </cell>
          <cell r="L163">
            <v>9.0059359315645E-5</v>
          </cell>
          <cell r="M163">
            <v>3.4109577018797801E-7</v>
          </cell>
          <cell r="N163">
            <v>1.03979797024301E-6</v>
          </cell>
          <cell r="O163">
            <v>9.7102427247587802E-8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2.93833133735923E-5</v>
          </cell>
          <cell r="E164">
            <v>1.1709960753578E-3</v>
          </cell>
          <cell r="F164">
            <v>1.17110515229739E-3</v>
          </cell>
          <cell r="G164">
            <v>1.17125945097775E-3</v>
          </cell>
          <cell r="H164">
            <v>1.17146783994291E-3</v>
          </cell>
          <cell r="I164">
            <v>1.1719714422390799E-3</v>
          </cell>
          <cell r="J164">
            <v>1.1720832978225201E-3</v>
          </cell>
          <cell r="K164">
            <v>7.8344847679799698E-4</v>
          </cell>
          <cell r="L164">
            <v>9.2921188173363895E-5</v>
          </cell>
          <cell r="M164">
            <v>9.3116272649869906E-5</v>
          </cell>
          <cell r="N164">
            <v>9.3905752985017101E-5</v>
          </cell>
          <cell r="O164">
            <v>9.3541181786031396E-5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1.103692424519192E-3</v>
          </cell>
          <cell r="G165">
            <v>9.7413854737875771E-4</v>
          </cell>
          <cell r="H165">
            <v>9.903586318627069E-4</v>
          </cell>
          <cell r="I165">
            <v>1.0160531762787536E-3</v>
          </cell>
          <cell r="J165">
            <v>1.035567782314728E-3</v>
          </cell>
          <cell r="K165">
            <v>1.0804295689958352E-3</v>
          </cell>
          <cell r="L165">
            <v>1.8712772772784354E-3</v>
          </cell>
          <cell r="M165">
            <v>1.933259861554483E-3</v>
          </cell>
          <cell r="N165">
            <v>1.6135991853164533</v>
          </cell>
          <cell r="O165">
            <v>2.3987919067983894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1.103692424519192E-3</v>
          </cell>
          <cell r="G166">
            <v>9.7413854737875771E-4</v>
          </cell>
          <cell r="H166">
            <v>9.903586318627069E-4</v>
          </cell>
          <cell r="I166">
            <v>1.0160531762787536E-3</v>
          </cell>
          <cell r="J166">
            <v>1.035567782314728E-3</v>
          </cell>
          <cell r="K166">
            <v>1.0804295689958352E-3</v>
          </cell>
          <cell r="L166">
            <v>1.8712772772784354E-3</v>
          </cell>
          <cell r="M166">
            <v>1.933259861554483E-3</v>
          </cell>
          <cell r="N166">
            <v>1.6135991853164533</v>
          </cell>
          <cell r="O166">
            <v>2.3987919067983894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2.1169375818686101E-7</v>
          </cell>
          <cell r="F167">
            <v>8.9637006664892104E-5</v>
          </cell>
          <cell r="G167">
            <v>2.73451654850024E-7</v>
          </cell>
          <cell r="H167">
            <v>5.9140510687801599E-7</v>
          </cell>
          <cell r="I167">
            <v>5.6651902105590901E-7</v>
          </cell>
          <cell r="J167">
            <v>3.9191052183759298E-7</v>
          </cell>
          <cell r="K167">
            <v>9.4499626515071299E-6</v>
          </cell>
          <cell r="L167">
            <v>6.7295324307902905E-5</v>
          </cell>
          <cell r="M167">
            <v>3.9165959386485301E-6</v>
          </cell>
          <cell r="N167">
            <v>0.13712250725271699</v>
          </cell>
          <cell r="O167">
            <v>0.27081665195949001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2.1169375818686101E-7</v>
          </cell>
          <cell r="F168">
            <v>8.9806865543244947E-5</v>
          </cell>
          <cell r="G168">
            <v>8.9965213300302791E-5</v>
          </cell>
          <cell r="H168">
            <v>9.0449264446986432E-5</v>
          </cell>
          <cell r="I168">
            <v>9.0839735633110988E-5</v>
          </cell>
          <cell r="J168">
            <v>9.1023309264582028E-5</v>
          </cell>
          <cell r="K168">
            <v>1.0034811963001119E-4</v>
          </cell>
          <cell r="L168">
            <v>1.6760718574831973E-4</v>
          </cell>
          <cell r="M168">
            <v>1.7138541695705382E-4</v>
          </cell>
          <cell r="N168">
            <v>0.13729391695902102</v>
          </cell>
          <cell r="O168">
            <v>0.40811071014089034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3.8096936674907825E-4</v>
          </cell>
          <cell r="E169">
            <v>4.7786674848105141E-3</v>
          </cell>
          <cell r="F169">
            <v>4.7773344435297262E-3</v>
          </cell>
          <cell r="G169">
            <v>4.7787336514393611E-3</v>
          </cell>
          <cell r="H169">
            <v>4.7807387185341919E-3</v>
          </cell>
          <cell r="I169">
            <v>4.78712550289966E-3</v>
          </cell>
          <cell r="J169">
            <v>4.7880048251429256E-3</v>
          </cell>
          <cell r="K169">
            <v>3.1577020178063767E-3</v>
          </cell>
          <cell r="L169">
            <v>1.1714711509038073E-3</v>
          </cell>
          <cell r="M169">
            <v>1.1744515166646767E-3</v>
          </cell>
          <cell r="N169">
            <v>1.1883343968992826E-3</v>
          </cell>
          <cell r="O169">
            <v>1.1821687145793715E-3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3.8096936674907825E-4</v>
          </cell>
          <cell r="E170">
            <v>4.7786674848105141E-3</v>
          </cell>
          <cell r="F170">
            <v>4.7773344435297262E-3</v>
          </cell>
          <cell r="G170">
            <v>4.7787336514393611E-3</v>
          </cell>
          <cell r="H170">
            <v>4.7807387185341919E-3</v>
          </cell>
          <cell r="I170">
            <v>4.78712550289966E-3</v>
          </cell>
          <cell r="J170">
            <v>4.7880048251429256E-3</v>
          </cell>
          <cell r="K170">
            <v>3.1577020178063767E-3</v>
          </cell>
          <cell r="L170">
            <v>1.1714711509038073E-3</v>
          </cell>
          <cell r="M170">
            <v>1.1744515166646767E-3</v>
          </cell>
          <cell r="N170">
            <v>1.1883343968992826E-3</v>
          </cell>
          <cell r="O170">
            <v>1.1821687145793715E-3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2.5611382921116801E-5</v>
          </cell>
          <cell r="E171">
            <v>3.1065746595295498E-4</v>
          </cell>
          <cell r="F171">
            <v>1.1074007493795E-7</v>
          </cell>
          <cell r="G171">
            <v>1.5614083313299899E-7</v>
          </cell>
          <cell r="H171">
            <v>2.12839451902086E-7</v>
          </cell>
          <cell r="I171">
            <v>5.1734442823080305E-7</v>
          </cell>
          <cell r="J171">
            <v>1.1389462550786401E-7</v>
          </cell>
          <cell r="K171">
            <v>2.7069670309838501E-6</v>
          </cell>
          <cell r="L171">
            <v>7.8126168251021504E-5</v>
          </cell>
          <cell r="M171">
            <v>3.6260908022226699E-7</v>
          </cell>
          <cell r="N171">
            <v>1.2296635813989599E-6</v>
          </cell>
          <cell r="O171">
            <v>9.8675883356871606E-8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2.5611382921116801E-5</v>
          </cell>
          <cell r="E172">
            <v>3.3626884887407197E-4</v>
          </cell>
          <cell r="F172">
            <v>3.3637958894900999E-4</v>
          </cell>
          <cell r="G172">
            <v>3.3653572978214298E-4</v>
          </cell>
          <cell r="H172">
            <v>3.3674856923404499E-4</v>
          </cell>
          <cell r="I172">
            <v>3.3726591366227599E-4</v>
          </cell>
          <cell r="J172">
            <v>3.3737980828778399E-4</v>
          </cell>
          <cell r="K172">
            <v>2.2221788226091101E-4</v>
          </cell>
          <cell r="L172">
            <v>8.1825077840722796E-5</v>
          </cell>
          <cell r="M172">
            <v>8.20398228678684E-5</v>
          </cell>
          <cell r="N172">
            <v>8.3013355275838194E-5</v>
          </cell>
          <cell r="O172">
            <v>8.2637978452491394E-5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28.619787969486556</v>
          </cell>
          <cell r="E173">
            <v>23.917511523025524</v>
          </cell>
          <cell r="F173">
            <v>29.490075301790078</v>
          </cell>
          <cell r="G173">
            <v>20.164833840405134</v>
          </cell>
          <cell r="H173">
            <v>9.825945901683605</v>
          </cell>
          <cell r="I173">
            <v>7.3314488849008397</v>
          </cell>
          <cell r="J173">
            <v>2.8606647270548891</v>
          </cell>
          <cell r="K173">
            <v>2.0904498582356088</v>
          </cell>
          <cell r="L173">
            <v>0.73670820589615804</v>
          </cell>
          <cell r="M173">
            <v>0.86002978004093034</v>
          </cell>
          <cell r="N173">
            <v>0.57825899167434147</v>
          </cell>
          <cell r="O173">
            <v>0.49262530521997328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2005.1544871050401</v>
          </cell>
          <cell r="E174">
            <v>1674.2389617903</v>
          </cell>
          <cell r="F174">
            <v>2061.6170416477798</v>
          </cell>
          <cell r="G174">
            <v>1406.6288474663399</v>
          </cell>
          <cell r="H174">
            <v>683.93378937469595</v>
          </cell>
          <cell r="I174">
            <v>509.197631372648</v>
          </cell>
          <cell r="J174">
            <v>198.25422011612901</v>
          </cell>
          <cell r="K174">
            <v>144.562678151304</v>
          </cell>
          <cell r="L174">
            <v>50.946216595828702</v>
          </cell>
          <cell r="M174">
            <v>59.474379546960002</v>
          </cell>
          <cell r="N174">
            <v>39.988841718533799</v>
          </cell>
          <cell r="O174">
            <v>34.0669417001995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35.552384523138983</v>
          </cell>
          <cell r="E175">
            <v>29.685087975005381</v>
          </cell>
          <cell r="F175">
            <v>36.553493646237222</v>
          </cell>
          <cell r="G175">
            <v>24.940227791956481</v>
          </cell>
          <cell r="H175">
            <v>12.12648562721092</v>
          </cell>
          <cell r="I175">
            <v>9.0283267973873791</v>
          </cell>
          <cell r="J175">
            <v>3.5151457467398752</v>
          </cell>
          <cell r="K175">
            <v>2.563168052328078</v>
          </cell>
          <cell r="L175">
            <v>0.90330171269199622</v>
          </cell>
          <cell r="M175">
            <v>1.0545102756553206</v>
          </cell>
          <cell r="N175">
            <v>0.70902201628606087</v>
          </cell>
          <cell r="O175">
            <v>0.60402378901062936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2.43971144764855E-4</v>
          </cell>
          <cell r="F176">
            <v>5.9201824155924399E-2</v>
          </cell>
          <cell r="G176">
            <v>9.5724065058627804E-5</v>
          </cell>
          <cell r="H176">
            <v>0.148498866735817</v>
          </cell>
          <cell r="I176">
            <v>0.29011151796392398</v>
          </cell>
          <cell r="J176">
            <v>8.6050735556217393E-5</v>
          </cell>
          <cell r="K176">
            <v>3.70407087934671E-4</v>
          </cell>
          <cell r="L176">
            <v>2.74646095606743E-2</v>
          </cell>
          <cell r="M176">
            <v>3.5307843613335201E-2</v>
          </cell>
          <cell r="N176">
            <v>2.0982947281373899E-3</v>
          </cell>
          <cell r="O176">
            <v>9.6881741580467102E-3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1.556812408805661</v>
          </cell>
          <cell r="F177">
            <v>1.6159759267675236</v>
          </cell>
          <cell r="G177">
            <v>1.5568608229259031</v>
          </cell>
          <cell r="H177">
            <v>0.59593328096499443</v>
          </cell>
          <cell r="I177">
            <v>0.45102138370209138</v>
          </cell>
          <cell r="J177">
            <v>0.21113262014675102</v>
          </cell>
          <cell r="K177">
            <v>0.173641291345591</v>
          </cell>
          <cell r="L177">
            <v>5.4408681183683402E-2</v>
          </cell>
          <cell r="M177">
            <v>6.2932241936420469E-2</v>
          </cell>
          <cell r="N177">
            <v>5.527384651257021E-2</v>
          </cell>
          <cell r="O177">
            <v>4.6893282060476459E-2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2.1548271545162555E-2</v>
          </cell>
          <cell r="F178">
            <v>1.4663790076352181E-2</v>
          </cell>
          <cell r="G178">
            <v>2.3263300963785344E-2</v>
          </cell>
          <cell r="H178">
            <v>3.649159324869318E-2</v>
          </cell>
          <cell r="I178">
            <v>5.5873510556628626E-2</v>
          </cell>
          <cell r="J178">
            <v>4.3414059408389959E-2</v>
          </cell>
          <cell r="K178">
            <v>4.268327524530504E-2</v>
          </cell>
          <cell r="L178">
            <v>4.5961478446934767E-3</v>
          </cell>
          <cell r="M178">
            <v>6.5227688690750289E-3</v>
          </cell>
          <cell r="N178">
            <v>1.524754685838095E-3</v>
          </cell>
          <cell r="O178">
            <v>6.8414542719582314E-3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2.1548271545162555E-2</v>
          </cell>
          <cell r="F179">
            <v>1.4663790076352181E-2</v>
          </cell>
          <cell r="G179">
            <v>2.3263300963785344E-2</v>
          </cell>
          <cell r="H179">
            <v>3.649159324869318E-2</v>
          </cell>
          <cell r="I179">
            <v>5.5873510556628626E-2</v>
          </cell>
          <cell r="J179">
            <v>4.3414059408389959E-2</v>
          </cell>
          <cell r="K179">
            <v>4.268327524530504E-2</v>
          </cell>
          <cell r="L179">
            <v>4.5961478446934767E-3</v>
          </cell>
          <cell r="M179">
            <v>6.5227688690750289E-3</v>
          </cell>
          <cell r="N179">
            <v>1.524754685838095E-3</v>
          </cell>
          <cell r="O179">
            <v>6.8414542719582314E-3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3.2649742667556899E-3</v>
          </cell>
          <cell r="F180">
            <v>2.9758361540813502E-4</v>
          </cell>
          <cell r="G180">
            <v>4.8236516866808802E-4</v>
          </cell>
          <cell r="H180">
            <v>3.2494541910746402E-3</v>
          </cell>
          <cell r="I180">
            <v>5.4739166593529096E-3</v>
          </cell>
          <cell r="J180">
            <v>1.2592162478318699E-4</v>
          </cell>
          <cell r="K180">
            <v>1.00466937695486E-3</v>
          </cell>
          <cell r="L180">
            <v>2.20660046887349E-5</v>
          </cell>
          <cell r="M180">
            <v>1.2893722452593499E-3</v>
          </cell>
          <cell r="N180">
            <v>9.1941773032222604E-5</v>
          </cell>
          <cell r="O180">
            <v>1.9789312592024999E-3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3.2649742667556899E-3</v>
          </cell>
          <cell r="F181">
            <v>3.5625578821638299E-3</v>
          </cell>
          <cell r="G181">
            <v>4.0449230508319096E-3</v>
          </cell>
          <cell r="H181">
            <v>5.7021922940996301E-3</v>
          </cell>
          <cell r="I181">
            <v>9.17645920867384E-3</v>
          </cell>
          <cell r="J181">
            <v>8.8492924752107405E-3</v>
          </cell>
          <cell r="K181">
            <v>6.6045076610909597E-3</v>
          </cell>
          <cell r="L181">
            <v>1.97706258360164E-3</v>
          </cell>
          <cell r="M181">
            <v>2.3161076269029401E-3</v>
          </cell>
          <cell r="N181">
            <v>1.5743337696905301E-3</v>
          </cell>
          <cell r="O181">
            <v>3.3602452774940698E-3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1.4011459599375611</v>
          </cell>
          <cell r="E182">
            <v>1.6078162635662938</v>
          </cell>
          <cell r="F182">
            <v>1.6078162536551823</v>
          </cell>
          <cell r="G182">
            <v>1.6078174566648706</v>
          </cell>
          <cell r="H182">
            <v>1.6078213717606382</v>
          </cell>
          <cell r="I182">
            <v>1.60782584552007</v>
          </cell>
          <cell r="J182">
            <v>1.6078305962097155</v>
          </cell>
          <cell r="K182">
            <v>1.607834451053145</v>
          </cell>
          <cell r="L182">
            <v>1.6078360547949282</v>
          </cell>
          <cell r="M182">
            <v>1.607840885378528</v>
          </cell>
          <cell r="N182">
            <v>1.6078643701665907</v>
          </cell>
          <cell r="O182">
            <v>1.6078833947008693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1.4011459599375611</v>
          </cell>
          <cell r="E183">
            <v>1.6078162635662938</v>
          </cell>
          <cell r="F183">
            <v>1.6078162536551823</v>
          </cell>
          <cell r="G183">
            <v>1.6078174566648706</v>
          </cell>
          <cell r="H183">
            <v>1.6078213717606382</v>
          </cell>
          <cell r="I183">
            <v>1.60782584552007</v>
          </cell>
          <cell r="J183">
            <v>1.6078305962097155</v>
          </cell>
          <cell r="K183">
            <v>1.607834451053145</v>
          </cell>
          <cell r="L183">
            <v>1.6078360547949282</v>
          </cell>
          <cell r="M183">
            <v>1.607840885378528</v>
          </cell>
          <cell r="N183">
            <v>1.6078643701665907</v>
          </cell>
          <cell r="O183">
            <v>1.6078833947008693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1.5568288443750675</v>
          </cell>
          <cell r="E184">
            <v>1.7864625150736588</v>
          </cell>
          <cell r="F184">
            <v>1.7864625040613153</v>
          </cell>
          <cell r="G184">
            <v>1.7864638407387465</v>
          </cell>
          <cell r="H184">
            <v>1.786468190845155</v>
          </cell>
          <cell r="I184">
            <v>1.7864731616889657</v>
          </cell>
          <cell r="J184">
            <v>1.7864784402330181</v>
          </cell>
          <cell r="K184">
            <v>1.7864827233923852</v>
          </cell>
          <cell r="L184">
            <v>1.7864845053276981</v>
          </cell>
          <cell r="M184">
            <v>1.7864898726428089</v>
          </cell>
          <cell r="N184">
            <v>1.7865159668517676</v>
          </cell>
          <cell r="O184">
            <v>1.786537105223188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8.7746681186882505E-6</v>
          </cell>
          <cell r="E185">
            <v>1.47631513920169E-2</v>
          </cell>
          <cell r="F185">
            <v>6.2374782442524203E-6</v>
          </cell>
          <cell r="G185">
            <v>4.5936773622221899E-6</v>
          </cell>
          <cell r="H185">
            <v>8.1096257106676797E-2</v>
          </cell>
          <cell r="I185">
            <v>3.2841575055525297E-2</v>
          </cell>
          <cell r="J185">
            <v>8.5421975253585105E-4</v>
          </cell>
          <cell r="K185">
            <v>8.0726859541616694E-2</v>
          </cell>
          <cell r="L185">
            <v>2.73694882193775E-2</v>
          </cell>
          <cell r="M185">
            <v>5.7017458368051003E-3</v>
          </cell>
          <cell r="N185">
            <v>7.5491842562153397E-2</v>
          </cell>
          <cell r="O185">
            <v>3.3742151435343599E-2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9.9707830788399288E-2</v>
          </cell>
          <cell r="E186">
            <v>0.1144707914058271</v>
          </cell>
          <cell r="F186">
            <v>0.11447448059965042</v>
          </cell>
          <cell r="G186">
            <v>0.11447606951032907</v>
          </cell>
          <cell r="H186">
            <v>0.11452342925410366</v>
          </cell>
          <cell r="I186">
            <v>0.11394072451205356</v>
          </cell>
          <cell r="J186">
            <v>0.11479027747729408</v>
          </cell>
          <cell r="K186">
            <v>0.114419439018286</v>
          </cell>
          <cell r="L186">
            <v>0.11387990602446056</v>
          </cell>
          <cell r="M186">
            <v>0.11379432867103059</v>
          </cell>
          <cell r="N186">
            <v>0.11417988634133457</v>
          </cell>
          <cell r="O186">
            <v>0.11493162704302447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1.4060181866394404E-3</v>
          </cell>
          <cell r="F187">
            <v>1.405584333266686E-3</v>
          </cell>
          <cell r="G187">
            <v>1.4070265823865713E-3</v>
          </cell>
          <cell r="H187">
            <v>1.4091852031910786E-3</v>
          </cell>
          <cell r="I187">
            <v>1.4156033530445607E-3</v>
          </cell>
          <cell r="J187">
            <v>1.4164942843569216E-3</v>
          </cell>
          <cell r="K187">
            <v>1.1225671103000784E-3</v>
          </cell>
          <cell r="L187">
            <v>8.4245199739011812E-4</v>
          </cell>
          <cell r="M187">
            <v>8.4748914635113715E-4</v>
          </cell>
          <cell r="N187">
            <v>8.7719191783405316E-4</v>
          </cell>
          <cell r="O187">
            <v>8.7107300307812151E-4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1.4060181866394404E-3</v>
          </cell>
          <cell r="F188">
            <v>1.405584333266686E-3</v>
          </cell>
          <cell r="G188">
            <v>1.4070265823865713E-3</v>
          </cell>
          <cell r="H188">
            <v>1.4091852031910786E-3</v>
          </cell>
          <cell r="I188">
            <v>1.4156033530445607E-3</v>
          </cell>
          <cell r="J188">
            <v>1.4164942843569216E-3</v>
          </cell>
          <cell r="K188">
            <v>1.1225671103000784E-3</v>
          </cell>
          <cell r="L188">
            <v>8.4245199739011812E-4</v>
          </cell>
          <cell r="M188">
            <v>8.4748914635113715E-4</v>
          </cell>
          <cell r="N188">
            <v>8.7719191783405316E-4</v>
          </cell>
          <cell r="O188">
            <v>8.7107300307812151E-4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9.7980698102657801E-5</v>
          </cell>
          <cell r="F189">
            <v>1.1662910221615E-7</v>
          </cell>
          <cell r="G189">
            <v>1.6192240053132599E-7</v>
          </cell>
          <cell r="H189">
            <v>2.2328391134989401E-7</v>
          </cell>
          <cell r="I189">
            <v>5.2151810377510897E-7</v>
          </cell>
          <cell r="J189">
            <v>1.20550653727461E-7</v>
          </cell>
          <cell r="K189">
            <v>1.1145464876589E-5</v>
          </cell>
          <cell r="L189">
            <v>4.6411837252906701E-5</v>
          </cell>
          <cell r="M189">
            <v>5.1313789142583896E-7</v>
          </cell>
          <cell r="N189">
            <v>2.3577413952832002E-6</v>
          </cell>
          <cell r="O189">
            <v>1.0406263711445399E-7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9.7980698102657801E-5</v>
          </cell>
          <cell r="F190">
            <v>9.8097327204874001E-5</v>
          </cell>
          <cell r="G190">
            <v>9.8259249605405296E-5</v>
          </cell>
          <cell r="H190">
            <v>9.8482533516755199E-5</v>
          </cell>
          <cell r="I190">
            <v>9.9004051620530295E-5</v>
          </cell>
          <cell r="J190">
            <v>9.9124602274257696E-5</v>
          </cell>
          <cell r="K190">
            <v>7.8412900737661698E-5</v>
          </cell>
          <cell r="L190">
            <v>5.8576536881572297E-5</v>
          </cell>
          <cell r="M190">
            <v>5.8935792689774102E-5</v>
          </cell>
          <cell r="N190">
            <v>6.10281550061448E-5</v>
          </cell>
          <cell r="O190">
            <v>6.0652794707046699E-5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6.3403594244772665E-4</v>
          </cell>
          <cell r="F191">
            <v>6.3407930110512809E-4</v>
          </cell>
          <cell r="G191">
            <v>6.3558148070729046E-4</v>
          </cell>
          <cell r="H191">
            <v>6.3790504299528325E-4</v>
          </cell>
          <cell r="I191">
            <v>6.4323690456292212E-4</v>
          </cell>
          <cell r="J191">
            <v>6.4404289256893407E-4</v>
          </cell>
          <cell r="K191">
            <v>7.5821058114159442E-4</v>
          </cell>
          <cell r="L191">
            <v>5.5961081528725848E-4</v>
          </cell>
          <cell r="M191">
            <v>5.6980863830608148E-4</v>
          </cell>
          <cell r="N191">
            <v>6.3698916975044669E-4</v>
          </cell>
          <cell r="O191">
            <v>6.3191141232097031E-4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6.3403594244772665E-4</v>
          </cell>
          <cell r="F192">
            <v>6.3407930110512809E-4</v>
          </cell>
          <cell r="G192">
            <v>6.3558148070729046E-4</v>
          </cell>
          <cell r="H192">
            <v>6.3790504299528325E-4</v>
          </cell>
          <cell r="I192">
            <v>6.4323690456292212E-4</v>
          </cell>
          <cell r="J192">
            <v>6.4404289256893407E-4</v>
          </cell>
          <cell r="K192">
            <v>7.5821058114159442E-4</v>
          </cell>
          <cell r="L192">
            <v>5.5961081528725848E-4</v>
          </cell>
          <cell r="M192">
            <v>5.6980863830608148E-4</v>
          </cell>
          <cell r="N192">
            <v>6.3698916975044669E-4</v>
          </cell>
          <cell r="O192">
            <v>6.3191141232097031E-4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4.3455550824633298E-5</v>
          </cell>
          <cell r="F193">
            <v>1.2500556095971201E-7</v>
          </cell>
          <cell r="G193">
            <v>1.6745139126595799E-7</v>
          </cell>
          <cell r="H193">
            <v>2.3452148535606999E-7</v>
          </cell>
          <cell r="I193">
            <v>4.4549204510306698E-7</v>
          </cell>
          <cell r="J193">
            <v>1.17385073576078E-7</v>
          </cell>
          <cell r="K193">
            <v>2.2250162216404499E-5</v>
          </cell>
          <cell r="L193">
            <v>1.537918517106E-5</v>
          </cell>
          <cell r="M193">
            <v>8.8381661528005804E-7</v>
          </cell>
          <cell r="N193">
            <v>5.0055263394065797E-6</v>
          </cell>
          <cell r="O193">
            <v>1.11565380678446E-7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4.3455550824633298E-5</v>
          </cell>
          <cell r="F194">
            <v>4.3580556385593E-5</v>
          </cell>
          <cell r="G194">
            <v>4.3748007776858999E-5</v>
          </cell>
          <cell r="H194">
            <v>4.3982529262215001E-5</v>
          </cell>
          <cell r="I194">
            <v>4.4428021307318102E-5</v>
          </cell>
          <cell r="J194">
            <v>4.4545406380894201E-5</v>
          </cell>
          <cell r="K194">
            <v>5.2666553995397097E-5</v>
          </cell>
          <cell r="L194">
            <v>3.8587216381273402E-5</v>
          </cell>
          <cell r="M194">
            <v>3.9310562606779701E-5</v>
          </cell>
          <cell r="N194">
            <v>4.4053364591174403E-5</v>
          </cell>
          <cell r="O194">
            <v>4.3747640796405602E-5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1.8336656455432651E-4</v>
          </cell>
          <cell r="F195">
            <v>1.8468015794381466E-4</v>
          </cell>
          <cell r="G195">
            <v>1.8663993850776892E-4</v>
          </cell>
          <cell r="H195">
            <v>1.8888330698659049E-4</v>
          </cell>
          <cell r="I195">
            <v>1.896363994714934E-4</v>
          </cell>
          <cell r="J195">
            <v>1.9015562714936514E-4</v>
          </cell>
          <cell r="K195">
            <v>3.0435322596830791E-4</v>
          </cell>
          <cell r="L195">
            <v>2.0974865014304281E-4</v>
          </cell>
          <cell r="M195">
            <v>2.4363353629225292E-4</v>
          </cell>
          <cell r="N195">
            <v>3.009622942710106E-4</v>
          </cell>
          <cell r="O195">
            <v>3.0046834121280803E-4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1.8336656455432651E-4</v>
          </cell>
          <cell r="F196">
            <v>1.8468015794381466E-4</v>
          </cell>
          <cell r="G196">
            <v>1.8663993850776892E-4</v>
          </cell>
          <cell r="H196">
            <v>1.8888330698659049E-4</v>
          </cell>
          <cell r="I196">
            <v>1.896363994714934E-4</v>
          </cell>
          <cell r="J196">
            <v>1.9015562714936514E-4</v>
          </cell>
          <cell r="K196">
            <v>3.0435322596830791E-4</v>
          </cell>
          <cell r="L196">
            <v>2.0974865014304281E-4</v>
          </cell>
          <cell r="M196">
            <v>2.4363353629225292E-4</v>
          </cell>
          <cell r="N196">
            <v>3.009622942710106E-4</v>
          </cell>
          <cell r="O196">
            <v>3.0046834121280803E-4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1.16193130073207E-5</v>
          </cell>
          <cell r="F197">
            <v>1.8279749142861699E-7</v>
          </cell>
          <cell r="G197">
            <v>2.03154232488169E-7</v>
          </cell>
          <cell r="H197">
            <v>2.2785861659310799E-7</v>
          </cell>
          <cell r="I197">
            <v>1.2271337914920699E-7</v>
          </cell>
          <cell r="J197">
            <v>1.02284198945845E-7</v>
          </cell>
          <cell r="K197">
            <v>1.19036491200198E-5</v>
          </cell>
          <cell r="L197">
            <v>1.2881200860930999E-6</v>
          </cell>
          <cell r="M197">
            <v>2.6016946298577101E-6</v>
          </cell>
          <cell r="N197">
            <v>4.2590717265177097E-6</v>
          </cell>
          <cell r="O197">
            <v>1.4925944526945799E-7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1.16193130073207E-5</v>
          </cell>
          <cell r="F198">
            <v>1.18021104987493E-5</v>
          </cell>
          <cell r="G198">
            <v>1.2005264731237501E-5</v>
          </cell>
          <cell r="H198">
            <v>1.22331233478306E-5</v>
          </cell>
          <cell r="I198">
            <v>1.2355836726979799E-5</v>
          </cell>
          <cell r="J198">
            <v>1.2458120925925599E-5</v>
          </cell>
          <cell r="K198">
            <v>2.0583899554623999E-5</v>
          </cell>
          <cell r="L198">
            <v>1.3848762790716E-5</v>
          </cell>
          <cell r="M198">
            <v>1.62463200306588E-5</v>
          </cell>
          <cell r="N198">
            <v>2.02986811211913E-5</v>
          </cell>
          <cell r="O198">
            <v>2.0304079206703598E-5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9.157825079934879</v>
          </cell>
          <cell r="E199">
            <v>10.275925604385888</v>
          </cell>
          <cell r="F199">
            <v>10.275983725030768</v>
          </cell>
          <cell r="G199">
            <v>15.145992510817925</v>
          </cell>
          <cell r="H199">
            <v>23.831587419439298</v>
          </cell>
          <cell r="I199">
            <v>28.554198144089007</v>
          </cell>
          <cell r="J199">
            <v>28.556568776213314</v>
          </cell>
          <cell r="K199">
            <v>30.922922633908691</v>
          </cell>
          <cell r="L199">
            <v>30.922961891524288</v>
          </cell>
          <cell r="M199">
            <v>30.922985199391967</v>
          </cell>
          <cell r="N199">
            <v>30.923003505146049</v>
          </cell>
          <cell r="O199">
            <v>30.923030439292106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2.8618202847141285</v>
          </cell>
          <cell r="E200">
            <v>3.1585836377460801</v>
          </cell>
          <cell r="F200">
            <v>3.082795117509225</v>
          </cell>
          <cell r="G200">
            <v>4.3690363011974789</v>
          </cell>
          <cell r="H200">
            <v>6.6506755589132949</v>
          </cell>
          <cell r="I200">
            <v>7.7173508497537791</v>
          </cell>
          <cell r="J200">
            <v>7.5148865200561392</v>
          </cell>
          <cell r="K200">
            <v>7.9289545215150534</v>
          </cell>
          <cell r="L200">
            <v>7.9289645875703316</v>
          </cell>
          <cell r="M200">
            <v>7.9289705639466534</v>
          </cell>
          <cell r="N200">
            <v>7.9289752577297525</v>
          </cell>
          <cell r="O200">
            <v>7.9289821639210603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9.157825079934879</v>
          </cell>
          <cell r="E201">
            <v>10.275925604385888</v>
          </cell>
          <cell r="F201">
            <v>10.275983725030768</v>
          </cell>
          <cell r="G201">
            <v>15.145992510817925</v>
          </cell>
          <cell r="H201">
            <v>23.831587419439298</v>
          </cell>
          <cell r="I201">
            <v>28.554198144089007</v>
          </cell>
          <cell r="J201">
            <v>28.556568776213314</v>
          </cell>
          <cell r="K201">
            <v>30.922922633908691</v>
          </cell>
          <cell r="L201">
            <v>30.922961891524288</v>
          </cell>
          <cell r="M201">
            <v>30.922985199391967</v>
          </cell>
          <cell r="N201">
            <v>30.923003505146049</v>
          </cell>
          <cell r="O201">
            <v>30.923030439292106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1.61281040967944E-7</v>
          </cell>
          <cell r="E202">
            <v>9.0329242835816004E-2</v>
          </cell>
          <cell r="F202">
            <v>9.4735637763454007E-5</v>
          </cell>
          <cell r="G202">
            <v>0.39343739690399598</v>
          </cell>
          <cell r="H202">
            <v>1.29722877329901</v>
          </cell>
          <cell r="I202">
            <v>0.69509624678849602</v>
          </cell>
          <cell r="J202">
            <v>0.31880292906220098</v>
          </cell>
          <cell r="K202">
            <v>1.4995826742657701</v>
          </cell>
          <cell r="L202">
            <v>0.61548023590057499</v>
          </cell>
          <cell r="M202">
            <v>0.38330554207038098</v>
          </cell>
          <cell r="N202">
            <v>1.4403760411795701</v>
          </cell>
          <cell r="O202">
            <v>0.67488043706728096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0.73983808920640592</v>
          </cell>
          <cell r="E203">
            <v>0.83016720379199416</v>
          </cell>
          <cell r="F203">
            <v>0.83026088799460795</v>
          </cell>
          <cell r="G203">
            <v>1.2236971400123098</v>
          </cell>
          <cell r="H203">
            <v>1.9289026412462464</v>
          </cell>
          <cell r="I203">
            <v>2.3109297527107961</v>
          </cell>
          <cell r="J203">
            <v>2.3111265533566399</v>
          </cell>
          <cell r="K203">
            <v>2.5134791954900564</v>
          </cell>
          <cell r="L203">
            <v>2.4984272754763217</v>
          </cell>
          <cell r="M203">
            <v>2.4983654389015473</v>
          </cell>
          <cell r="N203">
            <v>2.5096505077551621</v>
          </cell>
          <cell r="O203">
            <v>2.4985585463567976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3.2399090094258165</v>
          </cell>
          <cell r="E204">
            <v>3.6354756041911678</v>
          </cell>
          <cell r="F204">
            <v>5.0480378337250382</v>
          </cell>
          <cell r="G204">
            <v>8.5989720063644022</v>
          </cell>
          <cell r="H204">
            <v>13.846827745990844</v>
          </cell>
          <cell r="I204">
            <v>16.849024965830072</v>
          </cell>
          <cell r="J204">
            <v>16.637031430369341</v>
          </cell>
          <cell r="K204">
            <v>15.809095557216748</v>
          </cell>
          <cell r="L204">
            <v>16.636002103755054</v>
          </cell>
          <cell r="M204">
            <v>18.397656994005079</v>
          </cell>
          <cell r="N204">
            <v>16.992875748437413</v>
          </cell>
          <cell r="O204">
            <v>18.90070289286162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1.1489039040517086</v>
          </cell>
          <cell r="E205">
            <v>1.2864386426720333</v>
          </cell>
          <cell r="F205">
            <v>1.7806129924956065</v>
          </cell>
          <cell r="G205">
            <v>3.0171831601278578</v>
          </cell>
          <cell r="H205">
            <v>4.7258797767886831</v>
          </cell>
          <cell r="I205">
            <v>5.5976827129003599</v>
          </cell>
          <cell r="J205">
            <v>5.4280689821759642</v>
          </cell>
          <cell r="K205">
            <v>5.0670178068002354</v>
          </cell>
          <cell r="L205">
            <v>5.3320519563317488</v>
          </cell>
          <cell r="M205">
            <v>5.8966849339759797</v>
          </cell>
          <cell r="N205">
            <v>5.446434534755582</v>
          </cell>
          <cell r="O205">
            <v>6.0579175938658976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3.8490764611891503E-6</v>
          </cell>
          <cell r="E206">
            <v>3.2800313658994398E-2</v>
          </cell>
          <cell r="F206">
            <v>9.8901328902321298E-2</v>
          </cell>
          <cell r="G206">
            <v>0.24272430128352501</v>
          </cell>
          <cell r="H206">
            <v>0.53143873032299405</v>
          </cell>
          <cell r="I206">
            <v>0.40291102754793701</v>
          </cell>
          <cell r="J206">
            <v>0.20281217116632599</v>
          </cell>
          <cell r="K206">
            <v>0.47493065547087399</v>
          </cell>
          <cell r="L206">
            <v>0.42433773688095899</v>
          </cell>
          <cell r="M206">
            <v>0.31904518913088897</v>
          </cell>
          <cell r="N206">
            <v>0.46855416458919402</v>
          </cell>
          <cell r="O206">
            <v>0.491045478713381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0.2133565114957022</v>
          </cell>
          <cell r="E207">
            <v>0.24615635920753645</v>
          </cell>
          <cell r="F207">
            <v>0.34505668592009725</v>
          </cell>
          <cell r="G207">
            <v>0.58777941408145351</v>
          </cell>
          <cell r="H207">
            <v>0.94519521167055132</v>
          </cell>
          <cell r="I207">
            <v>1.1516631119341476</v>
          </cell>
          <cell r="J207">
            <v>1.1371605266633662</v>
          </cell>
          <cell r="K207">
            <v>1.0806513685677728</v>
          </cell>
          <cell r="L207">
            <v>1.1371149049409957</v>
          </cell>
          <cell r="M207">
            <v>1.2183108042119544</v>
          </cell>
          <cell r="N207">
            <v>1.1615326482333896</v>
          </cell>
          <cell r="O207">
            <v>1.2786417086924706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5.6086586903354494</v>
          </cell>
          <cell r="E208">
            <v>6.0095391371265814</v>
          </cell>
          <cell r="F208">
            <v>6.1300478819421889</v>
          </cell>
          <cell r="G208">
            <v>7.2119529197664374</v>
          </cell>
          <cell r="H208">
            <v>6.8131080596332714</v>
          </cell>
          <cell r="I208">
            <v>7.8475854232352544</v>
          </cell>
          <cell r="J208">
            <v>11.877335348478699</v>
          </cell>
          <cell r="K208">
            <v>12.838930922816205</v>
          </cell>
          <cell r="L208">
            <v>12.321559417396061</v>
          </cell>
          <cell r="M208">
            <v>12.132371903656093</v>
          </cell>
          <cell r="N208">
            <v>13.009565082354314</v>
          </cell>
          <cell r="O208">
            <v>13.000970370980466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1.4787806902331511E-4</v>
          </cell>
          <cell r="F209">
            <v>3.2728129402225343E-3</v>
          </cell>
          <cell r="G209">
            <v>7.9325039449080603E-3</v>
          </cell>
          <cell r="H209">
            <v>1.1082472619204085E-2</v>
          </cell>
          <cell r="I209">
            <v>1.805572572195303E-2</v>
          </cell>
          <cell r="J209">
            <v>6.0046680122384909E-3</v>
          </cell>
          <cell r="K209">
            <v>8.1581057274285849E-3</v>
          </cell>
          <cell r="L209">
            <v>9.8795418311255108E-3</v>
          </cell>
          <cell r="M209">
            <v>2.8690079917583978E-2</v>
          </cell>
          <cell r="N209">
            <v>6.8897859309634171E-2</v>
          </cell>
          <cell r="O209">
            <v>7.9225201050125607E-2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5.6086586903354494</v>
          </cell>
          <cell r="E210">
            <v>6.0096870151956088</v>
          </cell>
          <cell r="F210">
            <v>6.1333206948824142</v>
          </cell>
          <cell r="G210">
            <v>7.2198854237113457</v>
          </cell>
          <cell r="H210">
            <v>6.8241905322524756</v>
          </cell>
          <cell r="I210">
            <v>7.8656411489572076</v>
          </cell>
          <cell r="J210">
            <v>11.883340016490935</v>
          </cell>
          <cell r="K210">
            <v>12.847089028543637</v>
          </cell>
          <cell r="L210">
            <v>12.331438959227187</v>
          </cell>
          <cell r="M210">
            <v>12.161061983573671</v>
          </cell>
          <cell r="N210">
            <v>13.07846294166394</v>
          </cell>
          <cell r="O210">
            <v>13.080195572030583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5.7587404957212643E-5</v>
          </cell>
          <cell r="F211">
            <v>6.6148408612611389E-5</v>
          </cell>
          <cell r="G211">
            <v>6.7101806335551409E-5</v>
          </cell>
          <cell r="H211">
            <v>6.8600050788544865E-5</v>
          </cell>
          <cell r="I211">
            <v>6.835005346068928E-5</v>
          </cell>
          <cell r="J211">
            <v>6.8402139381560858E-5</v>
          </cell>
          <cell r="K211">
            <v>1.0628421177437949E-4</v>
          </cell>
          <cell r="L211">
            <v>7.6639670441217337E-5</v>
          </cell>
          <cell r="M211">
            <v>1.0893619406978974E-4</v>
          </cell>
          <cell r="N211">
            <v>1.2462918538843249E-4</v>
          </cell>
          <cell r="O211">
            <v>1.3072503450304183E-4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5.7587404957212643E-5</v>
          </cell>
          <cell r="F212">
            <v>6.6148408612611389E-5</v>
          </cell>
          <cell r="G212">
            <v>6.7101806335551409E-5</v>
          </cell>
          <cell r="H212">
            <v>6.8600050788544865E-5</v>
          </cell>
          <cell r="I212">
            <v>6.835005346068928E-5</v>
          </cell>
          <cell r="J212">
            <v>6.8402139381560858E-5</v>
          </cell>
          <cell r="K212">
            <v>1.0628421177437949E-4</v>
          </cell>
          <cell r="L212">
            <v>7.6639670441217337E-5</v>
          </cell>
          <cell r="M212">
            <v>1.0893619406978974E-4</v>
          </cell>
          <cell r="N212">
            <v>1.2462918538843249E-4</v>
          </cell>
          <cell r="O212">
            <v>1.3072503450304183E-4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>
            <v>2.7301258711393402E-6</v>
          </cell>
          <cell r="F213">
            <v>6.8159407562586202E-7</v>
          </cell>
          <cell r="G213">
            <v>1.3415822147105999E-7</v>
          </cell>
          <cell r="H213">
            <v>1.7480908870170699E-7</v>
          </cell>
          <cell r="I213">
            <v>5.1484864102749699E-8</v>
          </cell>
          <cell r="J213">
            <v>7.1642697630221498E-8</v>
          </cell>
          <cell r="K213">
            <v>3.6157598382194001E-6</v>
          </cell>
          <cell r="L213">
            <v>2.1079379892750299E-7</v>
          </cell>
          <cell r="M213">
            <v>2.58993212848976E-6</v>
          </cell>
          <cell r="N213">
            <v>1.26237521528243E-6</v>
          </cell>
          <cell r="O213">
            <v>5.2498767038614105E-7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>
            <v>2.7301258711393402E-6</v>
          </cell>
          <cell r="F214">
            <v>3.41171994676521E-6</v>
          </cell>
          <cell r="G214">
            <v>3.5458781682362602E-6</v>
          </cell>
          <cell r="H214">
            <v>3.7206872569379701E-6</v>
          </cell>
          <cell r="I214">
            <v>3.7721721210407199E-6</v>
          </cell>
          <cell r="J214">
            <v>3.8438148186709404E-6</v>
          </cell>
          <cell r="K214">
            <v>6.5719092708496898E-6</v>
          </cell>
          <cell r="L214">
            <v>4.42955845825042E-6</v>
          </cell>
          <cell r="M214">
            <v>6.7144224160713401E-6</v>
          </cell>
          <cell r="N214">
            <v>7.8248911107281607E-6</v>
          </cell>
          <cell r="O214">
            <v>8.2754913489354608E-6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4.2612242772198075</v>
          </cell>
          <cell r="E215">
            <v>4.6176675898332915</v>
          </cell>
          <cell r="F215">
            <v>4.8205547050871624</v>
          </cell>
          <cell r="G215">
            <v>5.1938267860793594</v>
          </cell>
          <cell r="H215">
            <v>5.1938651599907599</v>
          </cell>
          <cell r="I215">
            <v>5.1939695206421845</v>
          </cell>
          <cell r="J215">
            <v>6.1255272976365687</v>
          </cell>
          <cell r="K215">
            <v>12.032137989638857</v>
          </cell>
          <cell r="L215">
            <v>14.34860196316961</v>
          </cell>
          <cell r="M215">
            <v>15.45275656247172</v>
          </cell>
          <cell r="N215">
            <v>16.649504892485503</v>
          </cell>
          <cell r="O215">
            <v>17.814433179205263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4.2612242772198075</v>
          </cell>
          <cell r="E216">
            <v>4.6176675898332915</v>
          </cell>
          <cell r="F216">
            <v>4.8205547050871624</v>
          </cell>
          <cell r="G216">
            <v>5.1938267860793594</v>
          </cell>
          <cell r="H216">
            <v>5.1938651599907599</v>
          </cell>
          <cell r="I216">
            <v>5.1939695206421845</v>
          </cell>
          <cell r="J216">
            <v>6.1255272976365687</v>
          </cell>
          <cell r="K216">
            <v>12.032137989638857</v>
          </cell>
          <cell r="L216">
            <v>14.34860196316961</v>
          </cell>
          <cell r="M216">
            <v>15.45275656247172</v>
          </cell>
          <cell r="N216">
            <v>16.649504892485503</v>
          </cell>
          <cell r="O216">
            <v>17.814433179205263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1.331632586631188</v>
          </cell>
          <cell r="E217">
            <v>1.4252060462448435</v>
          </cell>
          <cell r="F217">
            <v>1.4607741530567178</v>
          </cell>
          <cell r="G217">
            <v>1.5275961135527545</v>
          </cell>
          <cell r="H217">
            <v>1.4839614742830718</v>
          </cell>
          <cell r="I217">
            <v>1.4427693112894973</v>
          </cell>
          <cell r="J217">
            <v>1.655547918280154</v>
          </cell>
          <cell r="K217">
            <v>3.16635210253654</v>
          </cell>
          <cell r="L217">
            <v>3.7759478850446357</v>
          </cell>
          <cell r="M217">
            <v>4.066514884860978</v>
          </cell>
          <cell r="N217">
            <v>4.3814486559172403</v>
          </cell>
          <cell r="O217">
            <v>4.6880087313698029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4.2771852708143001E-7</v>
          </cell>
          <cell r="E218">
            <v>2.32166385246133E-6</v>
          </cell>
          <cell r="F218">
            <v>3.6361949015845599E-6</v>
          </cell>
          <cell r="G218">
            <v>6.7237544956176697E-6</v>
          </cell>
          <cell r="H218">
            <v>0.29230972454871401</v>
          </cell>
          <cell r="I218">
            <v>0.114648216710919</v>
          </cell>
          <cell r="J218">
            <v>7.4978067428548206E-2</v>
          </cell>
          <cell r="K218">
            <v>0.76257243753084902</v>
          </cell>
          <cell r="L218">
            <v>0.27793009816772501</v>
          </cell>
          <cell r="M218">
            <v>0.16482293971540801</v>
          </cell>
          <cell r="N218">
            <v>0.81259332930860195</v>
          </cell>
          <cell r="O218">
            <v>0.41694477148543302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0.4306177411723151</v>
          </cell>
          <cell r="E219">
            <v>0.43061563555646915</v>
          </cell>
          <cell r="F219">
            <v>0.43061383315988278</v>
          </cell>
          <cell r="G219">
            <v>0.43061693063124046</v>
          </cell>
          <cell r="H219">
            <v>0.40398783928299942</v>
          </cell>
          <cell r="I219">
            <v>0.40695994508626165</v>
          </cell>
          <cell r="J219">
            <v>0.4819326075209448</v>
          </cell>
          <cell r="K219">
            <v>0.95218963314430061</v>
          </cell>
          <cell r="L219">
            <v>1.1231504791754041</v>
          </cell>
          <cell r="M219">
            <v>1.2053162155244412</v>
          </cell>
          <cell r="N219">
            <v>1.3022904637978894</v>
          </cell>
          <cell r="O219">
            <v>1.3943502628593167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6.2673647267915689E-2</v>
          </cell>
          <cell r="E220">
            <v>0.16482124745701765</v>
          </cell>
          <cell r="F220">
            <v>4.9941322363372736E-3</v>
          </cell>
          <cell r="G220">
            <v>0.16626918813267835</v>
          </cell>
          <cell r="H220">
            <v>0.14069660551564292</v>
          </cell>
          <cell r="I220"/>
          <cell r="J220"/>
          <cell r="L220">
            <v>1.5665537309346828E-3</v>
          </cell>
          <cell r="M220">
            <v>1.7567988788634332E-3</v>
          </cell>
          <cell r="N220">
            <v>2.9707524737605379E-3</v>
          </cell>
          <cell r="O220">
            <v>4.2374586013448155E-3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7.8658772922738894E-3</v>
          </cell>
          <cell r="E221">
            <v>6.4863305040751299E-3</v>
          </cell>
          <cell r="F221">
            <v>2.5236782110464643E-3</v>
          </cell>
          <cell r="G221">
            <v>2.9774413740125544E-3</v>
          </cell>
          <cell r="H221">
            <v>2.8298506665984612E-2</v>
          </cell>
          <cell r="I221"/>
          <cell r="J221"/>
          <cell r="L221">
            <v>1.3426991573994285E-3</v>
          </cell>
          <cell r="M221">
            <v>1.623793065320068E-3</v>
          </cell>
          <cell r="N221">
            <v>2.5321528702184183E-3</v>
          </cell>
          <cell r="O221">
            <v>3.7778865850717647E-3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7.0539524560189582E-2</v>
          </cell>
          <cell r="E222">
            <v>0.17130757796109281</v>
          </cell>
          <cell r="F222">
            <v>7.4980460834959545E-3</v>
          </cell>
          <cell r="G222">
            <v>0.16922686514280322</v>
          </cell>
          <cell r="H222">
            <v>0.16897534781773974</v>
          </cell>
          <cell r="I222"/>
          <cell r="J222"/>
          <cell r="K222"/>
          <cell r="L222">
            <v>2.8902216828110695E-3</v>
          </cell>
          <cell r="M222">
            <v>3.3608275802957119E-3</v>
          </cell>
          <cell r="N222">
            <v>5.4831409800911689E-3</v>
          </cell>
          <cell r="O222">
            <v>7.996426336909182E-3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D223"/>
          <cell r="E223"/>
          <cell r="F223">
            <v>375</v>
          </cell>
          <cell r="G223">
            <v>131.787951679586</v>
          </cell>
          <cell r="H223">
            <v>170.59718132636499</v>
          </cell>
          <cell r="I223"/>
          <cell r="J223"/>
          <cell r="K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D224"/>
          <cell r="E224"/>
          <cell r="F224">
            <v>375</v>
          </cell>
          <cell r="G224">
            <v>300.27054710727401</v>
          </cell>
          <cell r="H224">
            <v>364.14064575206703</v>
          </cell>
          <cell r="I224">
            <v>260.07741163320503</v>
          </cell>
          <cell r="J224">
            <v>188.60952998825104</v>
          </cell>
          <cell r="K224">
            <v>133.87523261763999</v>
          </cell>
          <cell r="L224">
            <v>75.502856138539016</v>
          </cell>
          <cell r="M224">
            <v>46.948588728938986</v>
          </cell>
          <cell r="N224">
            <v>5.4427424478075004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D225"/>
          <cell r="E225">
            <v>6.9080614088811054E-2</v>
          </cell>
          <cell r="F225">
            <v>7.3294005740395046E-2</v>
          </cell>
          <cell r="G225">
            <v>9.9197412943956096E-3</v>
          </cell>
          <cell r="H225">
            <v>4.9639356131653926E-3</v>
          </cell>
          <cell r="I225">
            <v>2.2922701918468066E-3</v>
          </cell>
          <cell r="J225">
            <v>7.8871404139948757E-3</v>
          </cell>
          <cell r="K225">
            <v>1.6063658588666544E-2</v>
          </cell>
          <cell r="L225">
            <v>1.2747915745504323E-2</v>
          </cell>
          <cell r="M225">
            <v>1.1589615923818837E-2</v>
          </cell>
          <cell r="N225">
            <v>7.5592634480696579E-3</v>
          </cell>
          <cell r="O225">
            <v>1.4395408890222309E-2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D226"/>
          <cell r="E226">
            <v>7.2716435882959007E-2</v>
          </cell>
          <cell r="F226">
            <v>7.7151584989889541E-2</v>
          </cell>
          <cell r="G226">
            <v>1.0441832941469071E-2</v>
          </cell>
          <cell r="H226">
            <v>5.2251953822793594E-3</v>
          </cell>
          <cell r="I226">
            <v>2.4129159914176917E-3</v>
          </cell>
          <cell r="J226">
            <v>8.3022530673630239E-3</v>
          </cell>
          <cell r="K226">
            <v>1.690911430385951E-2</v>
          </cell>
          <cell r="L226">
            <v>1.3418858679478224E-2</v>
          </cell>
          <cell r="M226">
            <v>1.2199595709282985E-2</v>
          </cell>
          <cell r="N226">
            <v>7.9571194190206865E-3</v>
          </cell>
          <cell r="O226">
            <v>1.5153061989707704E-2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D227"/>
          <cell r="E227">
            <v>5.4983766513331299E-3</v>
          </cell>
          <cell r="F227"/>
          <cell r="G227"/>
          <cell r="H227">
            <v>2.9797690675795999E-4</v>
          </cell>
          <cell r="I227"/>
          <cell r="J227">
            <v>1.22169065333437E-3</v>
          </cell>
          <cell r="K227"/>
          <cell r="L227">
            <v>5.2700098744380903E-4</v>
          </cell>
          <cell r="M227">
            <v>8.7455092267438501E-4</v>
          </cell>
          <cell r="N227">
            <v>1.6316005902464601E-5</v>
          </cell>
          <cell r="O227">
            <v>1.0233976718346199E-3</v>
          </cell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D228"/>
          <cell r="E228">
            <v>5.4983766513331299E-3</v>
          </cell>
          <cell r="F228">
            <v>5.4975336959067062E-3</v>
          </cell>
          <cell r="G228">
            <v>1.3036986647353699E-3</v>
          </cell>
          <cell r="H228">
            <v>6.6307371184989991E-4</v>
          </cell>
          <cell r="I228">
            <v>2.9650755587570739E-4</v>
          </cell>
          <cell r="J228">
            <v>1.222171366340302E-3</v>
          </cell>
          <cell r="K228">
            <v>1.2214061827703416E-3</v>
          </cell>
          <cell r="L228">
            <v>1.5829523676737177E-3</v>
          </cell>
          <cell r="M228">
            <v>1.4000645446430263E-3</v>
          </cell>
          <cell r="N228">
            <v>1.01678860811859E-3</v>
          </cell>
          <cell r="O228">
            <v>1.9045989083032685E-3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D229"/>
          <cell r="E229"/>
          <cell r="F229">
            <v>375</v>
          </cell>
          <cell r="G229">
            <v>131.78795167958501</v>
          </cell>
          <cell r="H229">
            <v>170.59718132636499</v>
          </cell>
          <cell r="I229"/>
          <cell r="J229"/>
          <cell r="K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D230"/>
          <cell r="E230"/>
          <cell r="F230">
            <v>375</v>
          </cell>
          <cell r="G230">
            <v>300.27054710727498</v>
          </cell>
          <cell r="H230">
            <v>364.14064575206703</v>
          </cell>
          <cell r="I230">
            <v>260.07741163320503</v>
          </cell>
          <cell r="J230">
            <v>188.60952998825104</v>
          </cell>
          <cell r="K230">
            <v>133.87523261763999</v>
          </cell>
          <cell r="L230">
            <v>75.502856138538959</v>
          </cell>
          <cell r="M230">
            <v>46.948588728938986</v>
          </cell>
          <cell r="N230">
            <v>5.4427424478075004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D231">
            <v>2.3838476801474264E-5</v>
          </cell>
          <cell r="E231">
            <v>2.3906900075957361E-5</v>
          </cell>
          <cell r="F231">
            <v>4.9579091189220128E-3</v>
          </cell>
          <cell r="G231">
            <v>2.0344500717152511E-3</v>
          </cell>
          <cell r="H231">
            <v>2.9811153619152117E-3</v>
          </cell>
          <cell r="I231">
            <v>6.0725927786376846E-3</v>
          </cell>
          <cell r="J231">
            <v>4.9212778672050352E-3</v>
          </cell>
          <cell r="K231">
            <v>9.9367807554657066E-3</v>
          </cell>
          <cell r="L231">
            <v>1.3046721455351443E-2</v>
          </cell>
          <cell r="M231">
            <v>9.8346083820570682E-3</v>
          </cell>
          <cell r="N231">
            <v>1.4358572732768065E-2</v>
          </cell>
          <cell r="O231">
            <v>1.4437757194130769E-2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D232">
            <v>1.8228279760041592E-5</v>
          </cell>
          <cell r="E232">
            <v>1.8183469699560017E-5</v>
          </cell>
          <cell r="F232">
            <v>6.384981337039076E-3</v>
          </cell>
          <cell r="G232">
            <v>2.5314108787852989E-3</v>
          </cell>
          <cell r="H232">
            <v>3.6024763379473267E-3</v>
          </cell>
          <cell r="I232">
            <v>7.1339408315650278E-3</v>
          </cell>
          <cell r="J232">
            <v>5.61453445602428E-3</v>
          </cell>
          <cell r="K232">
            <v>1.1031624863940161E-2</v>
          </cell>
          <cell r="L232">
            <v>1.4487199140864793E-2</v>
          </cell>
          <cell r="M232">
            <v>1.0918134335798958E-2</v>
          </cell>
          <cell r="N232">
            <v>1.5944772791482858E-2</v>
          </cell>
          <cell r="O232">
            <v>1.6032685579421897E-2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D233">
            <v>2.9387143327056502E-3</v>
          </cell>
          <cell r="E233">
            <v>4.6508694634592601E-6</v>
          </cell>
          <cell r="F233">
            <v>8.1222796782202001E-7</v>
          </cell>
          <cell r="G233">
            <v>7.1577461487259801E-7</v>
          </cell>
          <cell r="H233">
            <v>2.1955477253973099E-3</v>
          </cell>
          <cell r="I233">
            <v>8.2905420525963705E-4</v>
          </cell>
          <cell r="J233">
            <v>2.0984647331262801E-6</v>
          </cell>
          <cell r="K233">
            <v>2.19589415743546E-3</v>
          </cell>
          <cell r="L233">
            <v>7.02115850630136E-4</v>
          </cell>
          <cell r="M233">
            <v>1.2980929819606001E-4</v>
          </cell>
          <cell r="N233">
            <v>2.0303224218550398E-3</v>
          </cell>
          <cell r="O233">
            <v>8.7292202988663596E-4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D234">
            <v>2.9387143327056502E-3</v>
          </cell>
          <cell r="E234">
            <v>2.9433652021691099E-3</v>
          </cell>
          <cell r="F234">
            <v>2.9441774301369301E-3</v>
          </cell>
          <cell r="G234">
            <v>2.9448932047517998E-3</v>
          </cell>
          <cell r="H234">
            <v>2.9615686296649E-3</v>
          </cell>
          <cell r="I234">
            <v>3.0253520967853998E-3</v>
          </cell>
          <cell r="J234">
            <v>3.0267003953900699E-3</v>
          </cell>
          <cell r="K234">
            <v>3.0270468274282299E-3</v>
          </cell>
          <cell r="L234">
            <v>3.0272179952552198E-3</v>
          </cell>
          <cell r="M234">
            <v>3.0278193062616599E-3</v>
          </cell>
          <cell r="N234">
            <v>3.0286082302665202E-3</v>
          </cell>
          <cell r="O234">
            <v>3.0330537499377399E-3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D235">
            <v>3.2058402585914088E-2</v>
          </cell>
          <cell r="E235">
            <v>1.312805822715836E-3</v>
          </cell>
          <cell r="F235">
            <v>1.626518912506832E-2</v>
          </cell>
          <cell r="G235">
            <v>1.5210279967216262E-2</v>
          </cell>
          <cell r="H235">
            <v>1.1029022554440928E-2</v>
          </cell>
          <cell r="I235">
            <v>4.167941741429042E-3</v>
          </cell>
          <cell r="J235"/>
          <cell r="L235">
            <v>1.140985980964921E-2</v>
          </cell>
          <cell r="M235">
            <v>2.0638813059219333E-2</v>
          </cell>
          <cell r="N235">
            <v>4.5184086045719857E-2</v>
          </cell>
          <cell r="O235">
            <v>4.4740461147184184E-2</v>
          </cell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D236">
            <v>3.2058402585914088E-2</v>
          </cell>
          <cell r="E236">
            <v>1.312805822715836E-3</v>
          </cell>
          <cell r="F236">
            <v>1.626518912506832E-2</v>
          </cell>
          <cell r="G236">
            <v>1.5210279967216262E-2</v>
          </cell>
          <cell r="H236">
            <v>1.1029022554440928E-2</v>
          </cell>
          <cell r="I236">
            <v>4.167941741429042E-3</v>
          </cell>
          <cell r="J236"/>
          <cell r="K236"/>
          <cell r="L236">
            <v>1.140985980964921E-2</v>
          </cell>
          <cell r="M236">
            <v>2.0638813059219333E-2</v>
          </cell>
          <cell r="N236">
            <v>4.5184086045719857E-2</v>
          </cell>
          <cell r="O236">
            <v>4.4740461147184184E-2</v>
          </cell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D237">
            <v>3.2382224834256672E-2</v>
          </cell>
          <cell r="E237">
            <v>1.3260664875917511E-3</v>
          </cell>
          <cell r="F237">
            <v>1.6429483964715472E-2</v>
          </cell>
          <cell r="G237">
            <v>1.5363919158804291E-2</v>
          </cell>
          <cell r="H237">
            <v>1.1140426822667608E-2</v>
          </cell>
          <cell r="I237">
            <v>4.2100421630596368E-3</v>
          </cell>
          <cell r="J237"/>
          <cell r="K237"/>
          <cell r="L237">
            <v>1.1525110918837579E-2</v>
          </cell>
          <cell r="M237">
            <v>2.0847285918403371E-2</v>
          </cell>
          <cell r="N237">
            <v>4.5640490955272589E-2</v>
          </cell>
          <cell r="O237">
            <v>4.5192384997155763E-2</v>
          </cell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D238"/>
          <cell r="E238">
            <v>1.19129091345419E-4</v>
          </cell>
          <cell r="F238">
            <v>2.0520879416430701E-3</v>
          </cell>
          <cell r="G238">
            <v>1.33617666214713E-3</v>
          </cell>
          <cell r="H238">
            <v>6.0058017397459805E-4</v>
          </cell>
          <cell r="I238">
            <v>3.0713097819059203E-4</v>
          </cell>
          <cell r="J238">
            <v>1.61761348331525E-7</v>
          </cell>
          <cell r="K238">
            <v>2.1617525531533701E-7</v>
          </cell>
          <cell r="L238">
            <v>1.1858775838706299E-3</v>
          </cell>
          <cell r="M238">
            <v>1.71707117740375E-3</v>
          </cell>
          <cell r="N238">
            <v>3.3009053129549799E-3</v>
          </cell>
          <cell r="O238">
            <v>3.0465188769274302E-3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D239">
            <v>5.3757649990155603E-3</v>
          </cell>
          <cell r="E239">
            <v>1.7992440930956945E-4</v>
          </cell>
          <cell r="F239">
            <v>2.1691621775247706E-3</v>
          </cell>
          <cell r="G239">
            <v>1.9438028264727788E-3</v>
          </cell>
          <cell r="H239">
            <v>1.1112653461760004E-3</v>
          </cell>
          <cell r="I239">
            <v>4.6651457934701037E-4</v>
          </cell>
          <cell r="J239"/>
          <cell r="K239">
            <v>-2.0057740190981832E-18</v>
          </cell>
          <cell r="L239">
            <v>1.1859153362606852E-3</v>
          </cell>
          <cell r="M239">
            <v>2.1631471022745229E-3</v>
          </cell>
          <cell r="N239">
            <v>4.25914372669504E-3</v>
          </cell>
          <cell r="O239">
            <v>4.6082417322325098E-3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D240"/>
          <cell r="E240"/>
          <cell r="F240">
            <v>1.3410611511842183</v>
          </cell>
          <cell r="G240">
            <v>1.0391902161567423</v>
          </cell>
          <cell r="H240">
            <v>0.4567426703426144</v>
          </cell>
          <cell r="I240">
            <v>0.20343946541878727</v>
          </cell>
          <cell r="J240">
            <v>0.19890702593395418</v>
          </cell>
          <cell r="K240">
            <v>0.42163945828396782</v>
          </cell>
          <cell r="L240">
            <v>0.53226963378915648</v>
          </cell>
          <cell r="M240">
            <v>0.5753369271341976</v>
          </cell>
          <cell r="N240">
            <v>0.37046905644166506</v>
          </cell>
          <cell r="O240">
            <v>0.19153569408369894</v>
          </cell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/>
          <cell r="E241"/>
          <cell r="F241">
            <v>1.3411059419074172</v>
          </cell>
          <cell r="G241">
            <v>1.0392351944133287</v>
          </cell>
          <cell r="H241">
            <v>0.45676098751035471</v>
          </cell>
          <cell r="I241">
            <v>0.20344872683228007</v>
          </cell>
          <cell r="J241">
            <v>0.19891645660038748</v>
          </cell>
          <cell r="K241">
            <v>0.4216572938793095</v>
          </cell>
          <cell r="L241">
            <v>0.53229144201214151</v>
          </cell>
          <cell r="M241">
            <v>0.57536290628404507</v>
          </cell>
          <cell r="N241">
            <v>0.37048608659959958</v>
          </cell>
          <cell r="O241">
            <v>0.19154555442212268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3.2640370086438698E-2</v>
          </cell>
          <cell r="E242">
            <v>7.8754719548547195E-2</v>
          </cell>
          <cell r="F242">
            <v>2.0420324894667401E-4</v>
          </cell>
          <cell r="G242">
            <v>1.93551597544944E-4</v>
          </cell>
          <cell r="H242">
            <v>1.88931433082798E-3</v>
          </cell>
          <cell r="I242">
            <v>2.34880166383639E-2</v>
          </cell>
          <cell r="J242">
            <v>3.7131136379419798E-4</v>
          </cell>
          <cell r="K242">
            <v>2.6220806748664099E-2</v>
          </cell>
          <cell r="L242">
            <v>2.9955385653197102E-2</v>
          </cell>
          <cell r="M242">
            <v>1.5867917813931001E-2</v>
          </cell>
          <cell r="N242">
            <v>4.148411727873E-3</v>
          </cell>
          <cell r="O242">
            <v>6.5055745600177796E-3</v>
          </cell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3.2641279455327417E-2</v>
          </cell>
          <cell r="E243">
            <v>0.11126132492042692</v>
          </cell>
          <cell r="F243">
            <v>0.11126117605933579</v>
          </cell>
          <cell r="G243">
            <v>0.11126003159790814</v>
          </cell>
          <cell r="H243">
            <v>4.7778351837911071E-2</v>
          </cell>
          <cell r="I243">
            <v>2.5372508886557794E-2</v>
          </cell>
          <cell r="J243">
            <v>2.5292956126430913E-2</v>
          </cell>
          <cell r="K243">
            <v>4.9586745757606542E-2</v>
          </cell>
          <cell r="L243">
            <v>5.9190097760064682E-2</v>
          </cell>
          <cell r="M243">
            <v>7.1013499973223995E-2</v>
          </cell>
          <cell r="N243">
            <v>4.3801623433515929E-2</v>
          </cell>
          <cell r="O243">
            <v>2.5051488682862451E-2</v>
          </cell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6.917722318311009</v>
          </cell>
          <cell r="E244">
            <v>6.3114409986539419</v>
          </cell>
          <cell r="F244">
            <v>6.2459695294151194</v>
          </cell>
          <cell r="G244">
            <v>5.1043139446600181</v>
          </cell>
          <cell r="H244">
            <v>3.8229662644049553</v>
          </cell>
          <cell r="I244">
            <v>2.631810957314852</v>
          </cell>
          <cell r="J244">
            <v>1.4210491115738577</v>
          </cell>
          <cell r="K244">
            <v>0.20569244385024799</v>
          </cell>
          <cell r="L244">
            <v>0.20566268194877976</v>
          </cell>
          <cell r="M244">
            <v>0.20565897108768685</v>
          </cell>
          <cell r="N244">
            <v>0.19867495433648827</v>
          </cell>
          <cell r="O244">
            <v>0.19807382901947271</v>
          </cell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655.76973297492202</v>
          </cell>
          <cell r="E245">
            <v>597.33058083258697</v>
          </cell>
          <cell r="F245">
            <v>589.70549825731598</v>
          </cell>
          <cell r="G245">
            <v>479.98405880087</v>
          </cell>
          <cell r="H245">
            <v>358.05604614758198</v>
          </cell>
          <cell r="I245">
            <v>245.51231517573399</v>
          </cell>
          <cell r="J245">
            <v>132.03911443687599</v>
          </cell>
          <cell r="K245">
            <v>19.036784921003701</v>
          </cell>
          <cell r="L245">
            <v>19.034030464367</v>
          </cell>
          <cell r="M245">
            <v>19.033687025088501</v>
          </cell>
          <cell r="N245">
            <v>18.387317998163802</v>
          </cell>
          <cell r="O245">
            <v>18.331683998409599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8.8978254134996213</v>
          </cell>
          <cell r="E246">
            <v>8.1048925486104082</v>
          </cell>
          <cell r="F246">
            <v>8.0014314553231554</v>
          </cell>
          <cell r="G246">
            <v>6.5126737964839831</v>
          </cell>
          <cell r="H246">
            <v>4.8582909925045046</v>
          </cell>
          <cell r="I246">
            <v>3.3312390118824102</v>
          </cell>
          <cell r="J246">
            <v>1.7915755011787819</v>
          </cell>
          <cell r="K246">
            <v>0.25830101656721483</v>
          </cell>
          <cell r="L246">
            <v>0.25826364266440932</v>
          </cell>
          <cell r="M246">
            <v>0.25825898270133696</v>
          </cell>
          <cell r="N246">
            <v>0.2494887109655875</v>
          </cell>
          <cell r="O246">
            <v>0.24873383986987282</v>
          </cell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1.5737079450488502E-2</v>
          </cell>
          <cell r="F247">
            <v>1.06638715679735E-4</v>
          </cell>
          <cell r="G247">
            <v>1.1422937967210201E-4</v>
          </cell>
          <cell r="H247">
            <v>0.13590644842706501</v>
          </cell>
          <cell r="I247">
            <v>4.3160070924404999E-2</v>
          </cell>
          <cell r="J247">
            <v>8.1965054953272E-5</v>
          </cell>
          <cell r="K247">
            <v>2.3559134425510801E-4</v>
          </cell>
          <cell r="L247">
            <v>1.5525339373129001E-2</v>
          </cell>
          <cell r="M247">
            <v>2.8151451153937699E-3</v>
          </cell>
          <cell r="N247">
            <v>4.5804871939060703E-3</v>
          </cell>
          <cell r="O247">
            <v>1.04008126593576E-2</v>
          </cell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0.39206082251729163</v>
          </cell>
          <cell r="F248">
            <v>0.3920369063625187</v>
          </cell>
          <cell r="G248">
            <v>0.39115598048253164</v>
          </cell>
          <cell r="H248">
            <v>0.2410215575552655</v>
          </cell>
          <cell r="I248">
            <v>0.17911255257172745</v>
          </cell>
          <cell r="J248">
            <v>0.1128196917915677</v>
          </cell>
          <cell r="K248">
            <v>1.9357705345485299E-2</v>
          </cell>
          <cell r="L248">
            <v>1.8663900496769418E-2</v>
          </cell>
          <cell r="M248">
            <v>1.8430819941215527E-2</v>
          </cell>
          <cell r="N248">
            <v>1.786288567070923E-2</v>
          </cell>
          <cell r="O248">
            <v>1.7604650171858253E-2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2.6704210261475454E-5</v>
          </cell>
          <cell r="F249">
            <v>2.6629282312980938E-4</v>
          </cell>
          <cell r="G249">
            <v>7.2981848980405118E-4</v>
          </cell>
          <cell r="H249">
            <v>9.4164814681548263E-4</v>
          </cell>
          <cell r="I249">
            <v>6.5027303033637495E-4</v>
          </cell>
          <cell r="J249"/>
          <cell r="L249">
            <v>5.0649280247435625E-5</v>
          </cell>
          <cell r="M249">
            <v>7.7042535806164382E-5</v>
          </cell>
          <cell r="N249">
            <v>8.3555803492498036E-5</v>
          </cell>
          <cell r="O249">
            <v>1.2932765531734327E-4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0.69259403746663428</v>
          </cell>
          <cell r="E250">
            <v>0.75021007254178229</v>
          </cell>
          <cell r="F250">
            <v>0.61668805178403552</v>
          </cell>
          <cell r="G250">
            <v>0.67724980335297935</v>
          </cell>
          <cell r="H250">
            <v>0.5538710571670773</v>
          </cell>
          <cell r="I250">
            <v>0.32831615365895034</v>
          </cell>
          <cell r="J250"/>
          <cell r="L250">
            <v>1.5229549935643249E-2</v>
          </cell>
          <cell r="M250">
            <v>2.3334195630204745E-2</v>
          </cell>
          <cell r="N250">
            <v>2.3653922787404986E-2</v>
          </cell>
          <cell r="O250">
            <v>3.5437357459816819E-2</v>
          </cell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0.69259403746663428</v>
          </cell>
          <cell r="E251">
            <v>0.75023677675204303</v>
          </cell>
          <cell r="F251">
            <v>0.61695434460716547</v>
          </cell>
          <cell r="G251">
            <v>0.67797962184278293</v>
          </cell>
          <cell r="H251">
            <v>0.55481270531389171</v>
          </cell>
          <cell r="I251">
            <v>0.32896642668928705</v>
          </cell>
          <cell r="J251"/>
          <cell r="L251">
            <v>1.528019921589069E-2</v>
          </cell>
          <cell r="M251">
            <v>2.34112381660109E-2</v>
          </cell>
          <cell r="N251">
            <v>2.3737478590897455E-2</v>
          </cell>
          <cell r="O251">
            <v>3.5566685115134153E-2</v>
          </cell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131.787951679586</v>
          </cell>
          <cell r="H252">
            <v>170.59718132636499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300.27054710727401</v>
          </cell>
          <cell r="H253">
            <v>364.14064575206703</v>
          </cell>
          <cell r="I253">
            <v>260.07741163320503</v>
          </cell>
          <cell r="J253">
            <v>188.60952998825104</v>
          </cell>
          <cell r="K253">
            <v>133.87523261763999</v>
          </cell>
          <cell r="L253">
            <v>75.502856138539016</v>
          </cell>
          <cell r="M253">
            <v>46.948588728938986</v>
          </cell>
          <cell r="N253">
            <v>5.4427424478075004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9.8756989491689584</v>
          </cell>
          <cell r="E254">
            <v>12.806007212286852</v>
          </cell>
          <cell r="F254">
            <v>14.400124504709837</v>
          </cell>
          <cell r="G254">
            <v>16.843881953770463</v>
          </cell>
          <cell r="H254">
            <v>17.924127669462841</v>
          </cell>
          <cell r="I254">
            <v>21.172794816463316</v>
          </cell>
          <cell r="J254">
            <v>23.572872161695109</v>
          </cell>
          <cell r="K254">
            <v>23.750607326986835</v>
          </cell>
          <cell r="L254">
            <v>22.135090795560668</v>
          </cell>
          <cell r="M254">
            <v>24.458873124997911</v>
          </cell>
          <cell r="N254">
            <v>22.041492265433686</v>
          </cell>
          <cell r="O254">
            <v>22.024045446108534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9.8756989491689584</v>
          </cell>
          <cell r="E255">
            <v>12.806007212286852</v>
          </cell>
          <cell r="F255">
            <v>14.400124504709837</v>
          </cell>
          <cell r="G255">
            <v>16.843881953770463</v>
          </cell>
          <cell r="H255">
            <v>17.924127669462841</v>
          </cell>
          <cell r="I255">
            <v>21.172794816463316</v>
          </cell>
          <cell r="J255">
            <v>23.572872161695109</v>
          </cell>
          <cell r="K255">
            <v>23.750607326986835</v>
          </cell>
          <cell r="L255">
            <v>22.135090795560668</v>
          </cell>
          <cell r="M255">
            <v>24.458873124997911</v>
          </cell>
          <cell r="N255">
            <v>22.041492265433686</v>
          </cell>
          <cell r="O255">
            <v>22.024045446108534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131.78795167958501</v>
          </cell>
          <cell r="H256">
            <v>170.59718132636499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300.27054710727498</v>
          </cell>
          <cell r="H257">
            <v>364.14064575206703</v>
          </cell>
          <cell r="I257">
            <v>260.07741163320503</v>
          </cell>
          <cell r="J257">
            <v>188.60952998825104</v>
          </cell>
          <cell r="K257">
            <v>133.87523261763999</v>
          </cell>
          <cell r="L257">
            <v>75.502856138538959</v>
          </cell>
          <cell r="M257">
            <v>46.948588728938986</v>
          </cell>
          <cell r="N257">
            <v>5.4427424478075004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58.701914203485664</v>
          </cell>
          <cell r="F258">
            <v>51.372286424346726</v>
          </cell>
          <cell r="G258">
            <v>52.668882581996165</v>
          </cell>
          <cell r="H258">
            <v>52.889969340574261</v>
          </cell>
          <cell r="I258">
            <v>54.068026677153625</v>
          </cell>
          <cell r="J258">
            <v>54.017620300574464</v>
          </cell>
          <cell r="K258">
            <v>53.967725653769016</v>
          </cell>
          <cell r="L258">
            <v>55.016340863014882</v>
          </cell>
          <cell r="M258">
            <v>55.869996635686491</v>
          </cell>
          <cell r="N258">
            <v>56.68066148630021</v>
          </cell>
          <cell r="O258">
            <v>57.45137524247307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58.701914203485664</v>
          </cell>
          <cell r="F259">
            <v>51.372286424346726</v>
          </cell>
          <cell r="G259">
            <v>52.668882581996165</v>
          </cell>
          <cell r="H259">
            <v>52.889969340574261</v>
          </cell>
          <cell r="I259">
            <v>54.068026677153625</v>
          </cell>
          <cell r="J259">
            <v>54.017620300574464</v>
          </cell>
          <cell r="K259">
            <v>53.967725653769016</v>
          </cell>
          <cell r="L259">
            <v>55.016340863014882</v>
          </cell>
          <cell r="M259">
            <v>55.869996635686491</v>
          </cell>
          <cell r="N259">
            <v>56.68066148630021</v>
          </cell>
          <cell r="O259">
            <v>57.45137524247307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1.20657304113216E-6</v>
          </cell>
          <cell r="E260">
            <v>1.10426320221067E-5</v>
          </cell>
          <cell r="F260">
            <v>8.8007125790687294E-6</v>
          </cell>
          <cell r="G260">
            <v>9.8615332202027799E-6</v>
          </cell>
          <cell r="H260">
            <v>3.1471353372806999E-5</v>
          </cell>
          <cell r="I260">
            <v>0.12452782686201901</v>
          </cell>
          <cell r="J260">
            <v>3.6288638402910101</v>
          </cell>
          <cell r="K260">
            <v>1.95095444460588</v>
          </cell>
          <cell r="L260">
            <v>0.110852049227343</v>
          </cell>
          <cell r="M260">
            <v>9.0285847934940794E-2</v>
          </cell>
          <cell r="N260">
            <v>0.77830620548266105</v>
          </cell>
          <cell r="O260">
            <v>3.14224429137133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6.6055324749269015</v>
          </cell>
          <cell r="E261">
            <v>6.204763135284999</v>
          </cell>
          <cell r="F261">
            <v>5.5904327664388322</v>
          </cell>
          <cell r="G261">
            <v>5.5904220791731927</v>
          </cell>
          <cell r="H261">
            <v>5.5904419752827348</v>
          </cell>
          <cell r="I261">
            <v>5.7149565023346041</v>
          </cell>
          <cell r="J261">
            <v>5.7096277200971226</v>
          </cell>
          <cell r="K261">
            <v>5.7043601305529084</v>
          </cell>
          <cell r="L261">
            <v>5.8151922038589232</v>
          </cell>
          <cell r="M261">
            <v>5.9054298751572585</v>
          </cell>
          <cell r="N261">
            <v>5.991112681173572</v>
          </cell>
          <cell r="O261">
            <v>6.0725877746826509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3.4498025083013395E-3</v>
          </cell>
          <cell r="E262">
            <v>1.3225255142274785E-3</v>
          </cell>
          <cell r="F262">
            <v>2.312744767251389E-3</v>
          </cell>
          <cell r="G262">
            <v>0.32463520526457484</v>
          </cell>
          <cell r="H262">
            <v>0.28612169436216933</v>
          </cell>
          <cell r="I262">
            <v>0.3122695447189569</v>
          </cell>
          <cell r="J262">
            <v>0.27704835786011717</v>
          </cell>
          <cell r="K262">
            <v>0.62551014127706395</v>
          </cell>
          <cell r="L262">
            <v>0.57444261260406182</v>
          </cell>
          <cell r="M262">
            <v>0.55878342699038275</v>
          </cell>
          <cell r="N262">
            <v>0.5291517560589496</v>
          </cell>
          <cell r="O262">
            <v>0.51032077047793589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0.22662972588104027</v>
          </cell>
          <cell r="E263">
            <v>0.24226084546510016</v>
          </cell>
          <cell r="F263">
            <v>0.33443298461827159</v>
          </cell>
          <cell r="G263">
            <v>8.3516790475880436E-3</v>
          </cell>
          <cell r="H263">
            <v>4.310523378581553E-2</v>
          </cell>
          <cell r="I263">
            <v>1.3309101428588524E-2</v>
          </cell>
          <cell r="J263">
            <v>4.2621051034035719E-2</v>
          </cell>
          <cell r="K263">
            <v>2.7220539272434056E-2</v>
          </cell>
          <cell r="L263">
            <v>1.8294022571483572E-2</v>
          </cell>
          <cell r="M263">
            <v>3.3966206224273307E-2</v>
          </cell>
          <cell r="N263">
            <v>6.3751331183697649E-2</v>
          </cell>
          <cell r="O263">
            <v>8.2636748703536517E-2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0.2300795283893417</v>
          </cell>
          <cell r="E264">
            <v>0.24358337097932775</v>
          </cell>
          <cell r="F264">
            <v>0.33672596502163543</v>
          </cell>
          <cell r="G264">
            <v>0.33296711994827466</v>
          </cell>
          <cell r="H264">
            <v>0.32920716378409698</v>
          </cell>
          <cell r="I264">
            <v>0.3255786461475455</v>
          </cell>
          <cell r="J264">
            <v>0.31966940889415296</v>
          </cell>
          <cell r="K264">
            <v>0.65273068054949812</v>
          </cell>
          <cell r="L264">
            <v>0.59273663517554553</v>
          </cell>
          <cell r="M264">
            <v>0.59274963321465657</v>
          </cell>
          <cell r="N264">
            <v>0.59290308724264751</v>
          </cell>
          <cell r="O264">
            <v>0.59295751918147188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131.787951679586</v>
          </cell>
          <cell r="H265">
            <v>170.59718132636499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300.27054710727401</v>
          </cell>
          <cell r="H266">
            <v>364.14064575206703</v>
          </cell>
          <cell r="I266">
            <v>260.07741163320503</v>
          </cell>
          <cell r="J266">
            <v>188.60952998825104</v>
          </cell>
          <cell r="K266">
            <v>133.87523261763999</v>
          </cell>
          <cell r="L266">
            <v>75.502856138539016</v>
          </cell>
          <cell r="M266">
            <v>46.948588728938986</v>
          </cell>
          <cell r="N266">
            <v>5.4427424478075004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2.306918860893392E-5</v>
          </cell>
          <cell r="F267">
            <v>1.5832827654465949</v>
          </cell>
          <cell r="G267">
            <v>3.8577958858509236</v>
          </cell>
          <cell r="H267">
            <v>11.038116266179749</v>
          </cell>
          <cell r="I267">
            <v>9.4942021007966506</v>
          </cell>
          <cell r="J267">
            <v>9.8490152480414164</v>
          </cell>
          <cell r="K267">
            <v>9.5809724561047016</v>
          </cell>
          <cell r="L267">
            <v>10.376333936376534</v>
          </cell>
          <cell r="M267">
            <v>10.627096666444023</v>
          </cell>
          <cell r="N267">
            <v>11.780973499164755</v>
          </cell>
          <cell r="O267">
            <v>12.71897838808097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2.2897757916981696E-5</v>
          </cell>
          <cell r="F268">
            <v>1.2977133065656685</v>
          </cell>
          <cell r="G268">
            <v>2.7871268058908543</v>
          </cell>
          <cell r="H268">
            <v>6.5577948750253805</v>
          </cell>
          <cell r="I268">
            <v>8.851165743403536</v>
          </cell>
          <cell r="J268">
            <v>9.6452002656074427</v>
          </cell>
          <cell r="K268">
            <v>10.554052656809235</v>
          </cell>
          <cell r="L268">
            <v>10.607188937549058</v>
          </cell>
          <cell r="M268">
            <v>11.508104070257694</v>
          </cell>
          <cell r="N268">
            <v>11.58390028499133</v>
          </cell>
          <cell r="O268">
            <v>11.811199412755515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2.3393569739277489E-5</v>
          </cell>
          <cell r="F269">
            <v>2.8809960720122647</v>
          </cell>
          <cell r="G269">
            <v>6.6449226917417814</v>
          </cell>
          <cell r="H269">
            <v>17.595911141205139</v>
          </cell>
          <cell r="I269">
            <v>18.34536784420018</v>
          </cell>
          <cell r="J269">
            <v>19.494215513648854</v>
          </cell>
          <cell r="K269">
            <v>20.13502511291394</v>
          </cell>
          <cell r="L269">
            <v>20.983522873925597</v>
          </cell>
          <cell r="M269">
            <v>22.135200736701716</v>
          </cell>
          <cell r="N269">
            <v>23.364873784156089</v>
          </cell>
          <cell r="O269">
            <v>24.530177800836483</v>
          </cell>
        </row>
        <row r="270">
          <cell r="A270" t="str">
            <v>RHNM-SHSTG-ELCHP</v>
          </cell>
          <cell r="B270" t="str">
            <v>VAR_fout</v>
          </cell>
          <cell r="C270" t="str">
            <v>RHNM-SHAELCH</v>
          </cell>
          <cell r="D270"/>
          <cell r="E270">
            <v>6.1380549136917255E-2</v>
          </cell>
          <cell r="F270">
            <v>0.30676583720776801</v>
          </cell>
          <cell r="G270">
            <v>0.59799521897314167</v>
          </cell>
          <cell r="H270">
            <v>1.0139899423962695</v>
          </cell>
          <cell r="I270">
            <v>1.2340232154801365</v>
          </cell>
          <cell r="J270">
            <v>1.4424708579405814</v>
          </cell>
          <cell r="K270">
            <v>1.5117629438690272</v>
          </cell>
          <cell r="L270">
            <v>1.4765124064305095</v>
          </cell>
          <cell r="M270">
            <v>1.5203665593437112</v>
          </cell>
          <cell r="N270">
            <v>1.5531527892358754</v>
          </cell>
          <cell r="O270">
            <v>1.4540744749391659</v>
          </cell>
        </row>
        <row r="271">
          <cell r="A271" t="str">
            <v>RHNM-SHSTG-ELCHP</v>
          </cell>
          <cell r="B271" t="str">
            <v>VAR_fin</v>
          </cell>
          <cell r="C271" t="str">
            <v>RHNM-SHAELCH</v>
          </cell>
          <cell r="D271"/>
          <cell r="E271">
            <v>6.1385055400210727E-2</v>
          </cell>
          <cell r="F271">
            <v>0.30681720315673844</v>
          </cell>
          <cell r="G271">
            <v>0.59806412278848964</v>
          </cell>
          <cell r="H271">
            <v>1.0140719429050424</v>
          </cell>
          <cell r="I271">
            <v>1.2341172625384782</v>
          </cell>
          <cell r="J271">
            <v>1.442575658822028</v>
          </cell>
          <cell r="K271">
            <v>1.5118754490988704</v>
          </cell>
          <cell r="L271">
            <v>1.4766263936444537</v>
          </cell>
          <cell r="M271">
            <v>1.5204814481004589</v>
          </cell>
          <cell r="N271">
            <v>1.5532693379699853</v>
          </cell>
          <cell r="O271">
            <v>1.4541973005329949</v>
          </cell>
        </row>
        <row r="272">
          <cell r="A272" t="str">
            <v>RHNM-SHSTG-ELCHP</v>
          </cell>
          <cell r="B272" t="str">
            <v>VAR_ncap</v>
          </cell>
          <cell r="C272" t="str">
            <v>-</v>
          </cell>
          <cell r="D272">
            <v>3.2633605944828997E-4</v>
          </cell>
          <cell r="E272">
            <v>9.4354096159967697E-3</v>
          </cell>
          <cell r="F272">
            <v>3.0188469956081501E-2</v>
          </cell>
          <cell r="G272">
            <v>3.9343841248845698E-2</v>
          </cell>
          <cell r="H272">
            <v>3.5923905654149497E-2</v>
          </cell>
          <cell r="I272">
            <v>6.4077446884667294E-2</v>
          </cell>
          <cell r="J272">
            <v>6.1016480035268002E-2</v>
          </cell>
          <cell r="K272">
            <v>6.0258571606558599E-2</v>
          </cell>
          <cell r="L272">
            <v>6.2520671294742494E-2</v>
          </cell>
          <cell r="M272">
            <v>6.2847031702657194E-2</v>
          </cell>
          <cell r="N272">
            <v>6.9776164574133701E-2</v>
          </cell>
          <cell r="O272">
            <v>5.31845629174739E-2</v>
          </cell>
        </row>
        <row r="273">
          <cell r="A273" t="str">
            <v>RHNM-SHSTG-ELCHP</v>
          </cell>
          <cell r="B273" t="str">
            <v>VAR_cap</v>
          </cell>
          <cell r="C273" t="str">
            <v>-</v>
          </cell>
          <cell r="D273">
            <v>3.2633605944828997E-4</v>
          </cell>
          <cell r="E273">
            <v>9.7279793053023991E-3</v>
          </cell>
          <cell r="F273">
            <v>3.9861707220404274E-2</v>
          </cell>
          <cell r="G273">
            <v>7.9112270257205186E-2</v>
          </cell>
          <cell r="H273">
            <v>0.10995462945008788</v>
          </cell>
          <cell r="I273">
            <v>0.13781039232540274</v>
          </cell>
          <cell r="J273">
            <v>0.16074859440824579</v>
          </cell>
          <cell r="K273">
            <v>0.18457465657129335</v>
          </cell>
          <cell r="L273">
            <v>0.18437562352533438</v>
          </cell>
          <cell r="M273">
            <v>0.1843629169680929</v>
          </cell>
          <cell r="N273">
            <v>0.18431402985042572</v>
          </cell>
          <cell r="O273">
            <v>0.18439810700025441</v>
          </cell>
        </row>
        <row r="274">
          <cell r="A274" t="str">
            <v>D-SCOM_LTH</v>
          </cell>
          <cell r="B274" t="str">
            <v>VAR_fout</v>
          </cell>
          <cell r="C274" t="str">
            <v>SCOM_LTH_DH</v>
          </cell>
          <cell r="D274">
            <v>5.6100199559045683</v>
          </cell>
          <cell r="E274">
            <v>6.0767223182528038</v>
          </cell>
          <cell r="F274">
            <v>6.0767237247634194</v>
          </cell>
          <cell r="G274">
            <v>6.0767247695317907</v>
          </cell>
          <cell r="H274">
            <v>6.0767264201000364</v>
          </cell>
          <cell r="I274">
            <v>6.0767332781849994</v>
          </cell>
          <cell r="J274">
            <v>8.3136009883800988</v>
          </cell>
          <cell r="K274">
            <v>8.3481597159322849</v>
          </cell>
          <cell r="L274">
            <v>8.3481636882021011</v>
          </cell>
          <cell r="M274">
            <v>8.348225785003077</v>
          </cell>
          <cell r="N274">
            <v>8.4122250125843046</v>
          </cell>
          <cell r="O274">
            <v>8.4123695486407168</v>
          </cell>
        </row>
        <row r="275">
          <cell r="A275" t="str">
            <v>D-SCOM_LTH</v>
          </cell>
          <cell r="B275" t="str">
            <v>VAR_fin</v>
          </cell>
          <cell r="C275" t="str">
            <v>LTH</v>
          </cell>
          <cell r="D275">
            <v>6.0987974282788295</v>
          </cell>
          <cell r="E275">
            <v>6.6044254278162784</v>
          </cell>
          <cell r="F275">
            <v>6.6018243975731767</v>
          </cell>
          <cell r="G275">
            <v>6.597492488822561</v>
          </cell>
          <cell r="H275">
            <v>6.593166920039061</v>
          </cell>
          <cell r="I275">
            <v>6.5888526682840673</v>
          </cell>
          <cell r="J275">
            <v>9.0083286185461375</v>
          </cell>
          <cell r="K275">
            <v>9.0398536925370738</v>
          </cell>
          <cell r="L275">
            <v>9.0398579939327366</v>
          </cell>
          <cell r="M275">
            <v>9.0399252358177549</v>
          </cell>
          <cell r="N275">
            <v>9.1092271746229532</v>
          </cell>
          <cell r="O275">
            <v>9.1093836863390365</v>
          </cell>
        </row>
        <row r="276">
          <cell r="A276" t="str">
            <v>D-SCOM_LTH</v>
          </cell>
          <cell r="B276" t="str">
            <v>VAR_ncap</v>
          </cell>
          <cell r="C276" t="str">
            <v>-</v>
          </cell>
          <cell r="D276">
            <v>0.84970092413767895</v>
          </cell>
          <cell r="E276">
            <v>7.3753565148980503E-7</v>
          </cell>
          <cell r="F276">
            <v>5.9566311155615504E-7</v>
          </cell>
          <cell r="G276">
            <v>4.9901206602488799E-7</v>
          </cell>
          <cell r="H276">
            <v>5.5783480778895595E-7</v>
          </cell>
          <cell r="I276">
            <v>7.3991100322277104E-7</v>
          </cell>
          <cell r="J276">
            <v>1.2898233488050501E-6</v>
          </cell>
          <cell r="K276">
            <v>1.35014189573594E-6</v>
          </cell>
          <cell r="L276">
            <v>1.34250752312491E-6</v>
          </cell>
          <cell r="M276">
            <v>2.9240720330275101E-6</v>
          </cell>
          <cell r="N276">
            <v>3.0352667047060002E-6</v>
          </cell>
          <cell r="O276">
            <v>1.0545964476179301E-5</v>
          </cell>
        </row>
        <row r="277">
          <cell r="A277" t="str">
            <v>D-SCOM_LTH</v>
          </cell>
          <cell r="B277" t="str">
            <v>VAR_cap</v>
          </cell>
          <cell r="C277" t="str">
            <v>-</v>
          </cell>
          <cell r="D277">
            <v>0.84970092413767895</v>
          </cell>
          <cell r="E277">
            <v>0.84970166167333006</v>
          </cell>
          <cell r="F277">
            <v>0.849702257336442</v>
          </cell>
          <cell r="G277">
            <v>0.849702756348508</v>
          </cell>
          <cell r="H277">
            <v>0.84970331418331502</v>
          </cell>
          <cell r="I277">
            <v>0.84970405409431904</v>
          </cell>
          <cell r="J277">
            <v>0.84970534391766706</v>
          </cell>
          <cell r="K277">
            <v>0.84970669405956301</v>
          </cell>
          <cell r="L277">
            <v>0.84970803656708604</v>
          </cell>
          <cell r="M277">
            <v>0.849710960639119</v>
          </cell>
          <cell r="N277">
            <v>0.84971399590582397</v>
          </cell>
          <cell r="O277">
            <v>0.8497245418703</v>
          </cell>
        </row>
        <row r="278">
          <cell r="A278" t="str">
            <v>ITOT-SWHBIOBR</v>
          </cell>
          <cell r="B278" t="str">
            <v>VAR_fout</v>
          </cell>
          <cell r="C278" t="str">
            <v>ITOT-SWH</v>
          </cell>
          <cell r="D278">
            <v>0.31053032544898956</v>
          </cell>
          <cell r="E278">
            <v>0.39253777476050833</v>
          </cell>
          <cell r="F278">
            <v>0.39261300050702153</v>
          </cell>
          <cell r="G278">
            <v>1.0997542584028643</v>
          </cell>
          <cell r="H278">
            <v>1.0997817285993394</v>
          </cell>
          <cell r="I278">
            <v>1.0997868564241751</v>
          </cell>
          <cell r="J278">
            <v>1.1067485294825767</v>
          </cell>
          <cell r="K278">
            <v>1.1137104792704349</v>
          </cell>
          <cell r="L278">
            <v>1.1137184883122007</v>
          </cell>
          <cell r="M278">
            <v>1.1137195083700404</v>
          </cell>
          <cell r="N278">
            <v>1.1137273451040095</v>
          </cell>
          <cell r="O278">
            <v>1.1138278156222623</v>
          </cell>
        </row>
        <row r="279">
          <cell r="A279" t="str">
            <v>ITOT-SWHBIOBR</v>
          </cell>
          <cell r="B279" t="str">
            <v>VAR_fin</v>
          </cell>
          <cell r="C279" t="str">
            <v>IBIO</v>
          </cell>
          <cell r="D279">
            <v>0.43675151258648398</v>
          </cell>
          <cell r="E279">
            <v>0.55209251021168526</v>
          </cell>
          <cell r="F279">
            <v>0.55219831294939747</v>
          </cell>
          <cell r="G279">
            <v>1.5467711088647857</v>
          </cell>
          <cell r="H279">
            <v>1.5468097448654563</v>
          </cell>
          <cell r="I279">
            <v>1.5468169569960268</v>
          </cell>
          <cell r="J279">
            <v>1.5468183500804704</v>
          </cell>
          <cell r="K279">
            <v>1.5468201100978249</v>
          </cell>
          <cell r="L279">
            <v>1.5468312337669452</v>
          </cell>
          <cell r="M279">
            <v>1.5468326505139445</v>
          </cell>
          <cell r="N279">
            <v>1.5468435348666782</v>
          </cell>
          <cell r="O279">
            <v>1.5469830772531419</v>
          </cell>
        </row>
        <row r="280">
          <cell r="A280" t="str">
            <v>ITOT-SWHBIOBR</v>
          </cell>
          <cell r="B280" t="str">
            <v>VAR_ncap</v>
          </cell>
          <cell r="C280" t="str">
            <v>-</v>
          </cell>
          <cell r="D280"/>
          <cell r="E280">
            <v>1.4988334935806501E-2</v>
          </cell>
          <cell r="F280">
            <v>4.2586732441602401E-4</v>
          </cell>
          <cell r="G280">
            <v>3.0981959235198801E-2</v>
          </cell>
          <cell r="H280">
            <v>2.4492910327679699E-2</v>
          </cell>
          <cell r="I280">
            <v>4.1566078515186497E-2</v>
          </cell>
          <cell r="J280">
            <v>8.7435494360281699E-3</v>
          </cell>
          <cell r="K280">
            <v>3.0630205530677902E-2</v>
          </cell>
          <cell r="L280">
            <v>3.5845015001959898E-2</v>
          </cell>
          <cell r="M280">
            <v>1.65659808190999E-2</v>
          </cell>
          <cell r="N280">
            <v>3.6989237383381599E-2</v>
          </cell>
          <cell r="O280">
            <v>3.0504836910259299E-2</v>
          </cell>
        </row>
        <row r="281">
          <cell r="A281" t="str">
            <v>ITOT-SWHBIOBR</v>
          </cell>
          <cell r="B281" t="str">
            <v>VAR_cap</v>
          </cell>
          <cell r="C281" t="str">
            <v>-</v>
          </cell>
          <cell r="D281">
            <v>1.7013611085743299E-2</v>
          </cell>
          <cell r="E281">
            <v>3.199161106501848E-2</v>
          </cell>
          <cell r="F281">
            <v>3.2376139823949157E-2</v>
          </cell>
          <cell r="G281">
            <v>6.330992551864309E-2</v>
          </cell>
          <cell r="H281">
            <v>6.7801059139927608E-2</v>
          </cell>
          <cell r="I281">
            <v>9.1122752783349803E-2</v>
          </cell>
          <cell r="J281">
            <v>7.4719349095380555E-2</v>
          </cell>
          <cell r="K281">
            <v>8.0806848689235461E-2</v>
          </cell>
          <cell r="L281">
            <v>8.0300828067255678E-2</v>
          </cell>
          <cell r="M281">
            <v>8.2887131119386365E-2</v>
          </cell>
          <cell r="N281">
            <v>8.325362877803065E-2</v>
          </cell>
          <cell r="O281">
            <v>8.3884155963073581E-2</v>
          </cell>
        </row>
        <row r="282">
          <cell r="A282" t="str">
            <v>RHNS-SHPLTBR</v>
          </cell>
          <cell r="B282" t="str">
            <v>VAR_fout</v>
          </cell>
          <cell r="C282" t="str">
            <v>RHNS-SHPLT</v>
          </cell>
          <cell r="D282"/>
          <cell r="E282"/>
          <cell r="F282">
            <v>1.4371344338437672E-5</v>
          </cell>
          <cell r="G282">
            <v>5.5939308599670936E-3</v>
          </cell>
          <cell r="H282">
            <v>5.8127585932974644E-3</v>
          </cell>
          <cell r="I282">
            <v>5.8317351581443199E-3</v>
          </cell>
          <cell r="J282">
            <v>5.8363803718008622E-3</v>
          </cell>
          <cell r="K282">
            <v>5.8689541699944829E-3</v>
          </cell>
          <cell r="L282">
            <v>5.8714020071506598E-3</v>
          </cell>
          <cell r="M282">
            <v>5.8864360152441437E-3</v>
          </cell>
          <cell r="N282">
            <v>5.8912733538004879E-3</v>
          </cell>
          <cell r="O282">
            <v>5.9474459120543886E-3</v>
          </cell>
        </row>
        <row r="283">
          <cell r="A283" t="str">
            <v>RHNS-SHPLTBR</v>
          </cell>
          <cell r="B283" t="str">
            <v>VAR_fin</v>
          </cell>
          <cell r="C283" t="str">
            <v>RPLT</v>
          </cell>
          <cell r="D283"/>
          <cell r="E283"/>
          <cell r="F283">
            <v>1.5968160376041867E-5</v>
          </cell>
          <cell r="G283">
            <v>6.2154787332967774E-3</v>
          </cell>
          <cell r="H283">
            <v>6.4586206592193978E-3</v>
          </cell>
          <cell r="I283">
            <v>6.4797057312714719E-3</v>
          </cell>
          <cell r="J283">
            <v>6.484867079778741E-3</v>
          </cell>
          <cell r="K283">
            <v>6.5210601888827623E-3</v>
          </cell>
          <cell r="L283">
            <v>6.5237800079451765E-3</v>
          </cell>
          <cell r="M283">
            <v>6.540484461382382E-3</v>
          </cell>
          <cell r="N283">
            <v>6.5458592820005377E-3</v>
          </cell>
          <cell r="O283">
            <v>6.6082732356159881E-3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D284"/>
          <cell r="E284">
            <v>6.37748480762236E-7</v>
          </cell>
          <cell r="F284">
            <v>2.63784536663463E-7</v>
          </cell>
          <cell r="G284">
            <v>5.2127237875430801E-4</v>
          </cell>
          <cell r="H284">
            <v>1.10691602502882E-5</v>
          </cell>
          <cell r="I284">
            <v>5.3304194478340899E-5</v>
          </cell>
          <cell r="J284">
            <v>4.16293652105536E-4</v>
          </cell>
          <cell r="K284">
            <v>7.8945791664336907E-5</v>
          </cell>
          <cell r="L284">
            <v>4.0819703232537398E-5</v>
          </cell>
          <cell r="M284">
            <v>4.1843007848983601E-4</v>
          </cell>
          <cell r="N284">
            <v>5.79852742244187E-5</v>
          </cell>
          <cell r="O284">
            <v>1.09218124664057E-4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D285"/>
          <cell r="E285">
            <v>6.37748480762236E-7</v>
          </cell>
          <cell r="F285">
            <v>2.2667193722710609E-7</v>
          </cell>
          <cell r="G285">
            <v>5.2136857329166818E-4</v>
          </cell>
          <cell r="H285">
            <v>5.3198849353857389E-4</v>
          </cell>
          <cell r="I285">
            <v>4.8534780185032519E-4</v>
          </cell>
          <cell r="J285">
            <v>4.7964907375914784E-4</v>
          </cell>
          <cell r="K285">
            <v>5.4681523313347496E-4</v>
          </cell>
          <cell r="L285">
            <v>4.871031994811553E-4</v>
          </cell>
          <cell r="M285">
            <v>5.3637772973425869E-4</v>
          </cell>
          <cell r="N285">
            <v>5.1558456381315082E-4</v>
          </cell>
          <cell r="O285">
            <v>5.8354871387840586E-4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D286"/>
          <cell r="E286"/>
          <cell r="F286"/>
          <cell r="G286">
            <v>1.5761743854167422E-3</v>
          </cell>
          <cell r="H286">
            <v>1.5996463490034487E-3</v>
          </cell>
          <cell r="I286">
            <v>3.4348158309869883E-3</v>
          </cell>
          <cell r="J286">
            <v>3.3103774873782499E-3</v>
          </cell>
          <cell r="K286">
            <v>4.8454460091293308E-3</v>
          </cell>
          <cell r="L286">
            <v>4.0506650750289806E-3</v>
          </cell>
          <cell r="M286">
            <v>3.488858090141479E-3</v>
          </cell>
          <cell r="N286">
            <v>2.1012861068343508E-3</v>
          </cell>
          <cell r="O286">
            <v>3.3708058480289376E-3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D287"/>
          <cell r="E287"/>
          <cell r="F287"/>
          <cell r="G287">
            <v>7.0009590189208627E-4</v>
          </cell>
          <cell r="H287">
            <v>1.5979410747420915E-3</v>
          </cell>
          <cell r="I287">
            <v>3.4323924276040102E-3</v>
          </cell>
          <cell r="J287">
            <v>3.3064490165705075E-3</v>
          </cell>
          <cell r="K287">
            <v>4.8749367646809373E-3</v>
          </cell>
          <cell r="L287">
            <v>4.0622981120661227E-3</v>
          </cell>
          <cell r="M287">
            <v>3.50303499411257E-3</v>
          </cell>
          <cell r="N287">
            <v>2.1081237742658489E-3</v>
          </cell>
          <cell r="O287">
            <v>3.3752130573867539E-3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D288"/>
          <cell r="E288"/>
          <cell r="F288"/>
          <cell r="G288">
            <v>2.2565059234210439E-3</v>
          </cell>
          <cell r="H288">
            <v>3.1778230598577531E-3</v>
          </cell>
          <cell r="I288">
            <v>6.8474438947032134E-3</v>
          </cell>
          <cell r="J288">
            <v>6.5981364133552781E-3</v>
          </cell>
          <cell r="K288">
            <v>9.7005972037510994E-3</v>
          </cell>
          <cell r="L288">
            <v>8.0931988232073211E-3</v>
          </cell>
          <cell r="M288">
            <v>6.9721287203662633E-3</v>
          </cell>
          <cell r="N288">
            <v>4.1896455172124149E-3</v>
          </cell>
          <cell r="O288">
            <v>6.7260960125045243E-3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D289">
            <v>0.68566809709196752</v>
          </cell>
          <cell r="E289">
            <v>0.7427079718163645</v>
          </cell>
          <cell r="F289">
            <v>0.61052117126619565</v>
          </cell>
          <cell r="G289">
            <v>0.67047730531944882</v>
          </cell>
          <cell r="H289">
            <v>0.54833234659540619</v>
          </cell>
          <cell r="I289">
            <v>0.32503299212236098</v>
          </cell>
          <cell r="J289"/>
          <cell r="K289"/>
          <cell r="L289">
            <v>1.5077254436286826E-2</v>
          </cell>
          <cell r="M289">
            <v>2.3100853673902671E-2</v>
          </cell>
          <cell r="N289">
            <v>2.3417383559530925E-2</v>
          </cell>
          <cell r="O289">
            <v>3.5082983885218619E-2</v>
          </cell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D290">
            <v>0.68566809709196752</v>
          </cell>
          <cell r="E290">
            <v>0.7427079718163645</v>
          </cell>
          <cell r="F290">
            <v>0.61052117126619565</v>
          </cell>
          <cell r="G290">
            <v>0.67047730531944882</v>
          </cell>
          <cell r="H290">
            <v>0.54833234659540619</v>
          </cell>
          <cell r="I290">
            <v>0.32503299212236098</v>
          </cell>
          <cell r="J290"/>
          <cell r="K290"/>
          <cell r="L290">
            <v>1.5077254436286826E-2</v>
          </cell>
          <cell r="M290">
            <v>2.3100853673902671E-2</v>
          </cell>
          <cell r="N290">
            <v>2.3417383559530925E-2</v>
          </cell>
          <cell r="O290">
            <v>3.5082983885218619E-2</v>
          </cell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D291">
            <v>0.69259403746663428</v>
          </cell>
          <cell r="E291">
            <v>0.75021007254178229</v>
          </cell>
          <cell r="F291">
            <v>0.61668805178403552</v>
          </cell>
          <cell r="G291">
            <v>0.67724980335297935</v>
          </cell>
          <cell r="H291">
            <v>0.5538710571670773</v>
          </cell>
          <cell r="I291">
            <v>0.32831615365895034</v>
          </cell>
          <cell r="J291"/>
          <cell r="K291"/>
          <cell r="L291">
            <v>1.5229549935643249E-2</v>
          </cell>
          <cell r="M291">
            <v>2.3334195630204745E-2</v>
          </cell>
          <cell r="N291">
            <v>2.3653922787404986E-2</v>
          </cell>
          <cell r="O291">
            <v>3.5437357459816819E-2</v>
          </cell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D292">
            <v>1.03830239404943E-7</v>
          </cell>
          <cell r="E292">
            <v>3.77774763717992E-2</v>
          </cell>
          <cell r="F292">
            <v>2.8998476398984001E-2</v>
          </cell>
          <cell r="G292">
            <v>2.73082828928135E-2</v>
          </cell>
          <cell r="H292">
            <v>2.4464361473804E-2</v>
          </cell>
          <cell r="I292">
            <v>1.8404294903832798E-2</v>
          </cell>
          <cell r="J292">
            <v>1.3475868821957299E-7</v>
          </cell>
          <cell r="K292">
            <v>1.7186890775460701E-7</v>
          </cell>
          <cell r="L292">
            <v>1.8704305879881701E-3</v>
          </cell>
          <cell r="M292">
            <v>2.1803823678096302E-3</v>
          </cell>
          <cell r="N292">
            <v>1.83389643970759E-3</v>
          </cell>
          <cell r="O292">
            <v>3.30114788982023E-3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D293">
            <v>7.596937278876631E-2</v>
          </cell>
          <cell r="E293">
            <v>5.7905789270206405E-2</v>
          </cell>
          <cell r="F293">
            <v>5.0709042926467801E-2</v>
          </cell>
          <cell r="G293">
            <v>5.1807963616174998E-2</v>
          </cell>
          <cell r="H293">
            <v>4.2370235228959205E-2</v>
          </cell>
          <cell r="I293">
            <v>2.5698479073829099E-2</v>
          </cell>
          <cell r="J293">
            <v>1.7245544804700419E-8</v>
          </cell>
          <cell r="K293">
            <v>7.2336391980509784E-9</v>
          </cell>
          <cell r="L293">
            <v>1.8704321205186697E-3</v>
          </cell>
          <cell r="M293">
            <v>2.81411467508515E-3</v>
          </cell>
          <cell r="N293">
            <v>2.7768469537305398E-3</v>
          </cell>
          <cell r="O293">
            <v>4.4191710845690197E-3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2093.65707909714</v>
          </cell>
          <cell r="H294">
            <v>2085.5349714660301</v>
          </cell>
          <cell r="I294">
            <v>2077.4128638346001</v>
          </cell>
          <cell r="J294">
            <v>2070.5807184089299</v>
          </cell>
          <cell r="K294">
            <v>2063.7485729832802</v>
          </cell>
          <cell r="L294">
            <v>2063.74857298297</v>
          </cell>
          <cell r="M294">
            <v>2063.7485729832902</v>
          </cell>
          <cell r="N294">
            <v>2063.7485729832501</v>
          </cell>
          <cell r="O294">
            <v>2063.7485729836799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D295">
            <v>2089.34680048464</v>
          </cell>
          <cell r="E295">
            <v>2111.0131698740802</v>
          </cell>
          <cell r="F295">
            <v>2102.26947106126</v>
          </cell>
          <cell r="G295">
            <v>2093.6570790971414</v>
          </cell>
          <cell r="H295">
            <v>2085.534971466031</v>
          </cell>
          <cell r="I295">
            <v>2077.4128638346028</v>
          </cell>
          <cell r="J295">
            <v>2070.5807184089349</v>
          </cell>
          <cell r="K295">
            <v>2063.7485729832797</v>
          </cell>
          <cell r="L295">
            <v>2063.7485729829714</v>
          </cell>
          <cell r="M295">
            <v>2063.7485729832938</v>
          </cell>
          <cell r="N295">
            <v>2063.7485729832479</v>
          </cell>
          <cell r="O295">
            <v>2063.7485729836799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D296"/>
          <cell r="E296">
            <v>8.1157910785796095E-2</v>
          </cell>
          <cell r="F296">
            <v>8.1157945799926398E-2</v>
          </cell>
          <cell r="G296">
            <v>8.1157472187494598E-2</v>
          </cell>
          <cell r="H296">
            <v>8.1156987765519065E-2</v>
          </cell>
          <cell r="I296">
            <v>8.1156454304292469E-2</v>
          </cell>
          <cell r="J296">
            <v>8.1156050177197459E-2</v>
          </cell>
          <cell r="K296">
            <v>8.1155418921080677E-2</v>
          </cell>
          <cell r="L296">
            <v>8.1154863315794218E-2</v>
          </cell>
          <cell r="M296">
            <v>8.1154006149011068E-2</v>
          </cell>
          <cell r="N296">
            <v>4.5595623850499716E-3</v>
          </cell>
          <cell r="O296">
            <v>4.5526016802140317E-3</v>
          </cell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D297"/>
          <cell r="E297">
            <v>8.1157910785796095E-2</v>
          </cell>
          <cell r="F297">
            <v>8.1157945799926398E-2</v>
          </cell>
          <cell r="G297">
            <v>8.1157472187494598E-2</v>
          </cell>
          <cell r="H297">
            <v>8.1156987765519065E-2</v>
          </cell>
          <cell r="I297">
            <v>8.1156454304292469E-2</v>
          </cell>
          <cell r="J297">
            <v>8.1156050177197459E-2</v>
          </cell>
          <cell r="K297">
            <v>8.1155418921080677E-2</v>
          </cell>
          <cell r="L297">
            <v>8.1154863315794218E-2</v>
          </cell>
          <cell r="M297">
            <v>8.1154006149011068E-2</v>
          </cell>
          <cell r="N297">
            <v>4.5595623850499716E-3</v>
          </cell>
          <cell r="O297">
            <v>4.5526016802140317E-3</v>
          </cell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D298"/>
          <cell r="E298">
            <v>0.11271932053582791</v>
          </cell>
          <cell r="F298">
            <v>0.11271936916656441</v>
          </cell>
          <cell r="G298">
            <v>0.11271871137152033</v>
          </cell>
          <cell r="H298">
            <v>0.11271803856322098</v>
          </cell>
          <cell r="I298">
            <v>0.11271729764485058</v>
          </cell>
          <cell r="J298">
            <v>0.11271673635721872</v>
          </cell>
          <cell r="K298">
            <v>0.11271585961261212</v>
          </cell>
          <cell r="L298">
            <v>0.11271508793860315</v>
          </cell>
          <cell r="M298">
            <v>0.11271389742918196</v>
          </cell>
          <cell r="N298">
            <v>6.3327255347916276E-3</v>
          </cell>
          <cell r="O298">
            <v>6.3230578891861561E-3</v>
          </cell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D299"/>
          <cell r="E299">
            <v>6.4088476316431801E-3</v>
          </cell>
          <cell r="F299">
            <v>1.5439138544883101E-4</v>
          </cell>
          <cell r="G299"/>
          <cell r="H299">
            <v>6.3395896439177304E-3</v>
          </cell>
          <cell r="I299"/>
          <cell r="J299">
            <v>6.3715725421532301E-3</v>
          </cell>
          <cell r="K299"/>
          <cell r="L299">
            <v>1.6187361811763801E-3</v>
          </cell>
          <cell r="M299">
            <v>4.7898538127665001E-3</v>
          </cell>
          <cell r="N299">
            <v>6.3021113044564903E-6</v>
          </cell>
          <cell r="O299">
            <v>1.1475096564072999E-5</v>
          </cell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D300"/>
          <cell r="E300">
            <v>6.4088476316431801E-3</v>
          </cell>
          <cell r="F300">
            <v>6.5623218975158363E-3</v>
          </cell>
          <cell r="G300">
            <v>6.5600735529686878E-3</v>
          </cell>
          <cell r="H300">
            <v>8.991716614608852E-3</v>
          </cell>
          <cell r="I300">
            <v>6.3707306640444468E-3</v>
          </cell>
          <cell r="J300">
            <v>8.5572684617168902E-3</v>
          </cell>
          <cell r="K300">
            <v>6.3712614788483729E-3</v>
          </cell>
          <cell r="L300">
            <v>7.1416647036780011E-3</v>
          </cell>
          <cell r="M300">
            <v>6.4080717678185401E-3</v>
          </cell>
          <cell r="N300">
            <v>6.1378024183066007E-4</v>
          </cell>
          <cell r="O300">
            <v>6.0567615702509982E-4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D301"/>
          <cell r="E301">
            <v>0.40498900274511701</v>
          </cell>
          <cell r="F301">
            <v>0.99391635777870935</v>
          </cell>
          <cell r="G301">
            <v>1.8460248800363404</v>
          </cell>
          <cell r="H301">
            <v>2.5919174576310802</v>
          </cell>
          <cell r="I301">
            <v>3.3577558477160485</v>
          </cell>
          <cell r="J301">
            <v>4.1380724816408536</v>
          </cell>
          <cell r="K301">
            <v>4.9940828428825199</v>
          </cell>
          <cell r="L301">
            <v>4.9107134017925507</v>
          </cell>
          <cell r="M301">
            <v>4.8891371853700276</v>
          </cell>
          <cell r="N301">
            <v>4.8906557867632197</v>
          </cell>
          <cell r="O301">
            <v>4.7384836096024898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D302"/>
          <cell r="E302">
            <v>2.6727604579549802E-6</v>
          </cell>
          <cell r="F302"/>
          <cell r="G302">
            <v>4.493755465550725E-3</v>
          </cell>
          <cell r="H302">
            <v>5.4450537611361975E-3</v>
          </cell>
          <cell r="I302">
            <v>1.4228375206977711E-2</v>
          </cell>
          <cell r="J302">
            <v>1.2209378370127737E-2</v>
          </cell>
          <cell r="K302">
            <v>2.3273765346834566E-2</v>
          </cell>
          <cell r="L302">
            <v>1.089858138203916E-2</v>
          </cell>
          <cell r="M302">
            <v>1.3734425519799106E-2</v>
          </cell>
          <cell r="N302">
            <v>5.881020105101635E-2</v>
          </cell>
          <cell r="O302">
            <v>0.20850921841897832</v>
          </cell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D303"/>
          <cell r="E303">
            <v>1.0990607749701759E-5</v>
          </cell>
          <cell r="F303"/>
          <cell r="G303"/>
          <cell r="H303"/>
          <cell r="I303">
            <v>7.0215799283123706E-4</v>
          </cell>
          <cell r="J303">
            <v>8.845938966457078E-4</v>
          </cell>
          <cell r="K303">
            <v>9.9164505971515256E-5</v>
          </cell>
          <cell r="L303">
            <v>2.3377908235659179E-3</v>
          </cell>
          <cell r="M303">
            <v>1.8768725202740644E-3</v>
          </cell>
          <cell r="N303">
            <v>1.0726681516583387E-2</v>
          </cell>
          <cell r="O303">
            <v>0.11366278013445047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D304"/>
          <cell r="E304">
            <v>4.1265423268390164E-4</v>
          </cell>
          <cell r="F304">
            <v>8.0872701855487089E-3</v>
          </cell>
          <cell r="G304">
            <v>7.7688822337384309E-3</v>
          </cell>
          <cell r="H304">
            <v>0.2120604430255737</v>
          </cell>
          <cell r="I304">
            <v>0.20545408204575735</v>
          </cell>
          <cell r="J304">
            <v>0.20209229424934247</v>
          </cell>
          <cell r="K304">
            <v>1.0457410391397871E-2</v>
          </cell>
          <cell r="L304">
            <v>1.0892869246834497E-2</v>
          </cell>
          <cell r="M304">
            <v>1.4715091573186427E-2</v>
          </cell>
          <cell r="N304">
            <v>6.0483959550140971E-2</v>
          </cell>
          <cell r="O304">
            <v>0.20831782390558745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D305"/>
          <cell r="E305"/>
          <cell r="F305">
            <v>4.2405269841505594E-4</v>
          </cell>
          <cell r="G305">
            <v>4.2871306804555986E-4</v>
          </cell>
          <cell r="H305">
            <v>6.0011485240982557E-4</v>
          </cell>
          <cell r="I305">
            <v>6.1912290686733085E-4</v>
          </cell>
          <cell r="J305">
            <v>6.2901209903012717E-4</v>
          </cell>
          <cell r="K305">
            <v>1.2984455577374995E-3</v>
          </cell>
          <cell r="L305">
            <v>1.2250479732283624E-3</v>
          </cell>
          <cell r="M305">
            <v>1.3971903176257865E-3</v>
          </cell>
          <cell r="N305">
            <v>0.34531278208232946</v>
          </cell>
          <cell r="O305">
            <v>2.2346798372103205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D306"/>
          <cell r="E306">
            <v>2.624048252424353E-2</v>
          </cell>
          <cell r="F306">
            <v>9.1690758921737392E-2</v>
          </cell>
          <cell r="G306">
            <v>0.10010064328216041</v>
          </cell>
          <cell r="H306">
            <v>0.22140112145401819</v>
          </cell>
          <cell r="I306">
            <v>0.14629450655212653</v>
          </cell>
          <cell r="J306">
            <v>0.15522932108157253</v>
          </cell>
          <cell r="K306">
            <v>0.19436935436295816</v>
          </cell>
          <cell r="L306">
            <v>0.14966059390053044</v>
          </cell>
          <cell r="M306">
            <v>0.13330596816613349</v>
          </cell>
          <cell r="N306">
            <v>0.1068667904274689</v>
          </cell>
          <cell r="O306">
            <v>0.21559579427550302</v>
          </cell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D307"/>
          <cell r="E307"/>
          <cell r="F307">
            <v>2.2983946250061281E-3</v>
          </cell>
          <cell r="G307">
            <v>2.2270379958099851E-3</v>
          </cell>
          <cell r="H307">
            <v>2.3489204206344045E-3</v>
          </cell>
          <cell r="I307">
            <v>8.4083084588545108E-4</v>
          </cell>
          <cell r="J307">
            <v>4.6478596738980347E-4</v>
          </cell>
          <cell r="K307">
            <v>1.4309460761322047E-3</v>
          </cell>
          <cell r="M307">
            <v>3.4305047557896817E-3</v>
          </cell>
          <cell r="N307">
            <v>1.8466262597504404E-2</v>
          </cell>
          <cell r="O307">
            <v>9.2896322164083642E-3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D308"/>
          <cell r="E308"/>
          <cell r="F308">
            <v>3.5436835765301797E-3</v>
          </cell>
          <cell r="G308">
            <v>6.5077772136955623E-3</v>
          </cell>
          <cell r="H308">
            <v>7.1433102977124258E-3</v>
          </cell>
          <cell r="I308">
            <v>7.3011439135192363E-3</v>
          </cell>
          <cell r="J308">
            <v>7.8932164660510031E-3</v>
          </cell>
          <cell r="K308">
            <v>6.7901457745175786E-3</v>
          </cell>
          <cell r="L308">
            <v>7.7827911012582785E-3</v>
          </cell>
          <cell r="M308">
            <v>1.2551816483113702E-2</v>
          </cell>
          <cell r="N308">
            <v>5.863450650667297E-2</v>
          </cell>
          <cell r="O308">
            <v>0.20721307330803609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D309"/>
          <cell r="E309">
            <v>5.3424159484924863E-2</v>
          </cell>
          <cell r="F309">
            <v>6.855668941930923E-2</v>
          </cell>
          <cell r="G309">
            <v>0.10860536572239882</v>
          </cell>
          <cell r="H309">
            <v>0.17236897242745741</v>
          </cell>
          <cell r="I309">
            <v>0.26357966857312481</v>
          </cell>
          <cell r="J309">
            <v>0.42537995833126296</v>
          </cell>
          <cell r="K309">
            <v>0.44954774585959778</v>
          </cell>
          <cell r="L309">
            <v>0.4653295862605476</v>
          </cell>
          <cell r="M309">
            <v>0.46798917754601554</v>
          </cell>
          <cell r="N309">
            <v>0.34928587325889893</v>
          </cell>
          <cell r="O309">
            <v>0.30041120532101517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D310"/>
          <cell r="E310">
            <v>6.8474174671575461E-2</v>
          </cell>
          <cell r="F310">
            <v>7.039148385852996E-2</v>
          </cell>
          <cell r="G310">
            <v>9.512717481478989E-3</v>
          </cell>
          <cell r="H310">
            <v>6.0506614247462847E-3</v>
          </cell>
          <cell r="I310">
            <v>4.5018774646180251E-3</v>
          </cell>
          <cell r="J310">
            <v>9.1514106523359357E-3</v>
          </cell>
          <cell r="K310">
            <v>1.5425983701094218E-2</v>
          </cell>
          <cell r="L310">
            <v>1.1404239570469418E-2</v>
          </cell>
          <cell r="M310">
            <v>1.5709282387946367E-2</v>
          </cell>
          <cell r="N310">
            <v>5.9792870307009284E-2</v>
          </cell>
          <cell r="O310">
            <v>0.2091357493849498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D311"/>
          <cell r="E311">
            <v>0.24197550144075688</v>
          </cell>
          <cell r="F311">
            <v>0.72607102379693789</v>
          </cell>
          <cell r="G311">
            <v>1.5897307392694635</v>
          </cell>
          <cell r="H311">
            <v>1.9277710845126146</v>
          </cell>
          <cell r="I311">
            <v>2.6792172937458307</v>
          </cell>
          <cell r="J311">
            <v>3.2945983553852658</v>
          </cell>
          <cell r="K311">
            <v>4.2492663820811005</v>
          </cell>
          <cell r="L311">
            <v>4.2371575561949619</v>
          </cell>
          <cell r="M311">
            <v>4.196947528126227</v>
          </cell>
          <cell r="N311">
            <v>3.6972515251506652</v>
          </cell>
          <cell r="O311">
            <v>0.58651176773480296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D312"/>
          <cell r="E312">
            <v>1.331607721693953E-2</v>
          </cell>
          <cell r="F312">
            <v>1.4331125166337475E-2</v>
          </cell>
          <cell r="G312">
            <v>8.6326668906204166E-3</v>
          </cell>
          <cell r="H312">
            <v>2.7670895871385343E-2</v>
          </cell>
          <cell r="I312">
            <v>2.7617421753233874E-2</v>
          </cell>
          <cell r="J312">
            <v>2.8447527126936847E-2</v>
          </cell>
          <cell r="K312">
            <v>4.199529032385995E-2</v>
          </cell>
          <cell r="L312">
            <v>6.4243196913489368E-3</v>
          </cell>
          <cell r="M312">
            <v>1.2151960987453017E-2</v>
          </cell>
          <cell r="N312">
            <v>5.7580567655128111E-2</v>
          </cell>
          <cell r="O312">
            <v>0.20710018743484371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D313"/>
          <cell r="E313">
            <v>1.2557009890621215E-3</v>
          </cell>
          <cell r="F313">
            <v>8.7112825554118613E-3</v>
          </cell>
          <cell r="G313">
            <v>8.2249280335751161E-3</v>
          </cell>
          <cell r="H313">
            <v>9.2652251062677708E-3</v>
          </cell>
          <cell r="I313">
            <v>6.8406891519779542E-3</v>
          </cell>
          <cell r="J313">
            <v>1.2545716206441989E-3</v>
          </cell>
          <cell r="K313">
            <v>1.2525305995537907E-4</v>
          </cell>
          <cell r="L313">
            <v>6.9421111846035867E-3</v>
          </cell>
          <cell r="M313">
            <v>1.3685637144991596E-2</v>
          </cell>
          <cell r="N313">
            <v>5.903927561032192E-2</v>
          </cell>
          <cell r="O313">
            <v>0.20994983138085288</v>
          </cell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D314"/>
          <cell r="E314">
            <v>9.1741620027107007E-6</v>
          </cell>
          <cell r="F314"/>
          <cell r="G314"/>
          <cell r="H314"/>
          <cell r="I314">
            <v>7.6702195951039453E-4</v>
          </cell>
          <cell r="J314">
            <v>2.745879376106367E-5</v>
          </cell>
          <cell r="K314">
            <v>1.9235698155858533E-4</v>
          </cell>
          <cell r="L314">
            <v>8.6625657473019132E-4</v>
          </cell>
          <cell r="M314">
            <v>1.8500719847880875E-3</v>
          </cell>
          <cell r="N314">
            <v>8.6128331905598147E-3</v>
          </cell>
          <cell r="O314">
            <v>2.8315051241691279E-2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D315">
            <v>44.576925208339595</v>
          </cell>
          <cell r="E315">
            <v>44.827357805064722</v>
          </cell>
          <cell r="F315">
            <v>44.633510333286075</v>
          </cell>
          <cell r="G315">
            <v>44.838292091639872</v>
          </cell>
          <cell r="H315">
            <v>45.030105814103578</v>
          </cell>
          <cell r="I315">
            <v>45.051886033851467</v>
          </cell>
          <cell r="J315">
            <v>44.873486213033623</v>
          </cell>
          <cell r="K315">
            <v>44.932107664468873</v>
          </cell>
          <cell r="L315">
            <v>45.475858851668221</v>
          </cell>
          <cell r="M315">
            <v>45.859537853797761</v>
          </cell>
          <cell r="N315">
            <v>46.272813185228422</v>
          </cell>
          <cell r="O315">
            <v>46.28899660398055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D316">
            <v>44.576925208339595</v>
          </cell>
          <cell r="E316">
            <v>44.827357805064722</v>
          </cell>
          <cell r="F316">
            <v>44.633510333286075</v>
          </cell>
          <cell r="G316">
            <v>44.838292091639872</v>
          </cell>
          <cell r="H316">
            <v>45.030105814103578</v>
          </cell>
          <cell r="I316">
            <v>45.051886033851467</v>
          </cell>
          <cell r="J316">
            <v>44.873486213033623</v>
          </cell>
          <cell r="K316">
            <v>44.932107664468873</v>
          </cell>
          <cell r="L316">
            <v>45.475858851668221</v>
          </cell>
          <cell r="M316">
            <v>45.859537853797761</v>
          </cell>
          <cell r="N316">
            <v>46.272813185228422</v>
          </cell>
          <cell r="O316">
            <v>46.28899660398055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D317">
            <v>0.19321393750676999</v>
          </cell>
          <cell r="E317">
            <v>1.4125046121633799E-5</v>
          </cell>
          <cell r="F317">
            <v>1.2581357282717401E-5</v>
          </cell>
          <cell r="G317">
            <v>1.5959240992451802E-5</v>
          </cell>
          <cell r="H317">
            <v>1.44475904338146E-3</v>
          </cell>
          <cell r="I317">
            <v>2.3278922704958898E-3</v>
          </cell>
          <cell r="J317">
            <v>3.05886602482548</v>
          </cell>
          <cell r="K317">
            <v>1.68669852018721</v>
          </cell>
          <cell r="L317">
            <v>5.7493728446832697E-2</v>
          </cell>
          <cell r="M317">
            <v>4.2032808334984302E-2</v>
          </cell>
          <cell r="N317">
            <v>0.52486686584382303</v>
          </cell>
          <cell r="O317">
            <v>2.5817398394059299</v>
          </cell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D318">
            <v>4.7117506216372398</v>
          </cell>
          <cell r="E318">
            <v>4.7423585298634929</v>
          </cell>
          <cell r="F318">
            <v>4.7582312157263269</v>
          </cell>
          <cell r="G318">
            <v>4.758230782836538</v>
          </cell>
          <cell r="H318">
            <v>4.7596615022887576</v>
          </cell>
          <cell r="I318">
            <v>4.761967333505984</v>
          </cell>
          <cell r="J318">
            <v>4.7431035323777957</v>
          </cell>
          <cell r="K318">
            <v>4.7493110889733163</v>
          </cell>
          <cell r="L318">
            <v>4.8067744124805962</v>
          </cell>
          <cell r="M318">
            <v>4.8473440203889213</v>
          </cell>
          <cell r="N318">
            <v>4.8910183432017726</v>
          </cell>
          <cell r="O318">
            <v>4.8927523045736558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D319"/>
          <cell r="E319">
            <v>2.6177409355577024</v>
          </cell>
          <cell r="F319">
            <v>2.6177947430175061</v>
          </cell>
          <cell r="G319">
            <v>2.6177994235132704</v>
          </cell>
          <cell r="H319">
            <v>2.6177988008456818</v>
          </cell>
          <cell r="I319">
            <v>2.6178077028496767</v>
          </cell>
          <cell r="J319">
            <v>2.6178081368003969</v>
          </cell>
          <cell r="K319">
            <v>2.6178021168596461</v>
          </cell>
          <cell r="L319">
            <v>2.6178063883210396</v>
          </cell>
          <cell r="M319">
            <v>2.6178031459446442</v>
          </cell>
          <cell r="N319">
            <v>2.6178057864564788</v>
          </cell>
          <cell r="O319">
            <v>2.6177983850102495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E320">
            <v>2.6177409355577024</v>
          </cell>
          <cell r="F320">
            <v>2.6177947430175061</v>
          </cell>
          <cell r="G320">
            <v>2.6177994235132704</v>
          </cell>
          <cell r="H320">
            <v>2.6177988008456818</v>
          </cell>
          <cell r="I320">
            <v>2.6178077028496767</v>
          </cell>
          <cell r="J320">
            <v>2.6178081368003969</v>
          </cell>
          <cell r="K320">
            <v>2.6178021168596461</v>
          </cell>
          <cell r="L320">
            <v>2.6178063883210396</v>
          </cell>
          <cell r="M320">
            <v>2.6178031459446442</v>
          </cell>
          <cell r="N320">
            <v>2.6178057864564788</v>
          </cell>
          <cell r="O320">
            <v>2.6177983850102495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D321"/>
          <cell r="E321">
            <v>0.20230265640585601</v>
          </cell>
          <cell r="F321">
            <v>1.1333011018844499E-5</v>
          </cell>
          <cell r="G321">
            <v>5.5595384670424099E-6</v>
          </cell>
          <cell r="H321">
            <v>2.8855090224343501E-6</v>
          </cell>
          <cell r="I321">
            <v>1.98967356806984E-6</v>
          </cell>
          <cell r="J321">
            <v>3.3610792416979199E-6</v>
          </cell>
          <cell r="K321">
            <v>6.5770845608016396E-2</v>
          </cell>
          <cell r="L321">
            <v>0.13655107757711701</v>
          </cell>
          <cell r="M321">
            <v>7.1173859779552601E-6</v>
          </cell>
          <cell r="N321">
            <v>4.3691610375946201E-6</v>
          </cell>
          <cell r="O321">
            <v>3.9913947518483198E-5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D322"/>
          <cell r="E322">
            <v>0.20230265640585601</v>
          </cell>
          <cell r="F322">
            <v>0.20231380291244463</v>
          </cell>
          <cell r="G322">
            <v>0.20231878755755475</v>
          </cell>
          <cell r="H322">
            <v>0.20232072054383099</v>
          </cell>
          <cell r="I322">
            <v>0.20232154413364289</v>
          </cell>
          <cell r="J322">
            <v>0.20232302383172271</v>
          </cell>
          <cell r="K322">
            <v>0.20231569658831861</v>
          </cell>
          <cell r="L322">
            <v>0.20233347208962643</v>
          </cell>
          <cell r="M322">
            <v>0.20233326636690072</v>
          </cell>
          <cell r="N322">
            <v>0.20233417333002437</v>
          </cell>
          <cell r="O322">
            <v>0.20237126057548541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D323">
            <v>1.9974515204866754E-5</v>
          </cell>
          <cell r="E323">
            <v>9.3515210080857131E-6</v>
          </cell>
          <cell r="F323">
            <v>0.50016641280650331</v>
          </cell>
          <cell r="G323">
            <v>0.49540806024089601</v>
          </cell>
          <cell r="H323">
            <v>0.28139191430527305</v>
          </cell>
          <cell r="I323">
            <v>0.83722225615692158</v>
          </cell>
          <cell r="J323">
            <v>1.384570740022103</v>
          </cell>
          <cell r="K323">
            <v>1.2556294252177136</v>
          </cell>
          <cell r="L323">
            <v>0.74155151932028351</v>
          </cell>
          <cell r="M323">
            <v>0.15634091573760014</v>
          </cell>
          <cell r="N323">
            <v>0.65784463227506917</v>
          </cell>
          <cell r="O323">
            <v>0.53072127474920727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D324">
            <v>2.1265122387520381E-7</v>
          </cell>
          <cell r="E324">
            <v>2.3557114213334968E-5</v>
          </cell>
          <cell r="F324">
            <v>0.50018518411854496</v>
          </cell>
          <cell r="G324">
            <v>0.49542956459086596</v>
          </cell>
          <cell r="H324">
            <v>0.28139912093839131</v>
          </cell>
          <cell r="I324">
            <v>0.83726118267248062</v>
          </cell>
          <cell r="J324">
            <v>1.3846411141699242</v>
          </cell>
          <cell r="K324">
            <v>1.2556929939037857</v>
          </cell>
          <cell r="L324">
            <v>0.74158811262605595</v>
          </cell>
          <cell r="M324">
            <v>0.15634285065536307</v>
          </cell>
          <cell r="N324">
            <v>0.65787674179136646</v>
          </cell>
          <cell r="O324">
            <v>0.53074683159533753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D325">
            <v>5.8813474089781999E-2</v>
          </cell>
          <cell r="E325">
            <v>1.9441927260291699E-2</v>
          </cell>
          <cell r="F325">
            <v>1.9426675957292601E-6</v>
          </cell>
          <cell r="G325">
            <v>4.61360959974865E-6</v>
          </cell>
          <cell r="H325">
            <v>1.7565777283085698E-2</v>
          </cell>
          <cell r="I325">
            <v>0.11078561291089301</v>
          </cell>
          <cell r="J325">
            <v>8.3630951010971802E-2</v>
          </cell>
          <cell r="K325">
            <v>8.4420753717722805E-5</v>
          </cell>
          <cell r="L325">
            <v>2.67691790069799E-2</v>
          </cell>
          <cell r="M325">
            <v>1.65364837938196E-5</v>
          </cell>
          <cell r="N325">
            <v>8.7054737951621095E-2</v>
          </cell>
          <cell r="O325">
            <v>6.1883051501315599E-5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D326">
            <v>5.8814536642745593E-2</v>
          </cell>
          <cell r="E326">
            <v>7.8256463903037296E-2</v>
          </cell>
          <cell r="F326">
            <v>7.8258406570633099E-2</v>
          </cell>
          <cell r="G326">
            <v>7.8263020180232803E-2</v>
          </cell>
          <cell r="H326">
            <v>4.2785923792036572E-2</v>
          </cell>
          <cell r="I326">
            <v>0.128355534033088</v>
          </cell>
          <cell r="J326">
            <v>0.21198234120495099</v>
          </cell>
          <cell r="K326">
            <v>0.19450098467558299</v>
          </cell>
          <cell r="L326">
            <v>0.116426493277573</v>
          </cell>
          <cell r="M326">
            <v>2.6870136244491499E-2</v>
          </cell>
          <cell r="N326">
            <v>0.105369209984168</v>
          </cell>
          <cell r="O326">
            <v>8.7133157486916205E-2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D327"/>
          <cell r="E327">
            <v>4.0771727298304192</v>
          </cell>
          <cell r="F327">
            <v>4.0772682014124086</v>
          </cell>
          <cell r="G327">
            <v>4.0772733716438259</v>
          </cell>
          <cell r="H327">
            <v>4.0772728037054904</v>
          </cell>
          <cell r="I327">
            <v>4.0772837296647282</v>
          </cell>
          <cell r="J327">
            <v>4.0772842295446869</v>
          </cell>
          <cell r="K327">
            <v>4.077277212142338</v>
          </cell>
          <cell r="L327">
            <v>4.077282330049103</v>
          </cell>
          <cell r="M327">
            <v>4.0772784824340134</v>
          </cell>
          <cell r="N327">
            <v>4.0772815734941377</v>
          </cell>
          <cell r="O327">
            <v>4.0772734807170199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D328"/>
          <cell r="E328">
            <v>4.0771727298304192</v>
          </cell>
          <cell r="F328">
            <v>4.0772682014124086</v>
          </cell>
          <cell r="G328">
            <v>4.0772733716438259</v>
          </cell>
          <cell r="H328">
            <v>4.0772728037054904</v>
          </cell>
          <cell r="I328">
            <v>4.0772837296647282</v>
          </cell>
          <cell r="J328">
            <v>4.0772842295446869</v>
          </cell>
          <cell r="K328">
            <v>4.077277212142338</v>
          </cell>
          <cell r="L328">
            <v>4.077282330049103</v>
          </cell>
          <cell r="M328">
            <v>4.0772784824340134</v>
          </cell>
          <cell r="N328">
            <v>4.0772815734941377</v>
          </cell>
          <cell r="O328">
            <v>4.0772734807170199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D329"/>
          <cell r="E329">
            <v>0.31507897313154998</v>
          </cell>
          <cell r="F329">
            <v>1.7555445798062701E-5</v>
          </cell>
          <cell r="G329">
            <v>9.9736094472428797E-6</v>
          </cell>
          <cell r="H329">
            <v>3.0242252041619499E-6</v>
          </cell>
          <cell r="I329">
            <v>2.0314559971282301E-6</v>
          </cell>
          <cell r="J329">
            <v>3.4875136974665302E-6</v>
          </cell>
          <cell r="K329">
            <v>0.102437736201082</v>
          </cell>
          <cell r="L329">
            <v>0.21266952699038599</v>
          </cell>
          <cell r="M329">
            <v>1.24311482460936E-5</v>
          </cell>
          <cell r="N329">
            <v>4.8599704190860996E-6</v>
          </cell>
          <cell r="O329">
            <v>6.6102940710066401E-5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D330"/>
          <cell r="E330">
            <v>0.31507897313154998</v>
          </cell>
          <cell r="F330">
            <v>0.3150963487470092</v>
          </cell>
          <cell r="G330">
            <v>0.31510578660577204</v>
          </cell>
          <cell r="H330">
            <v>0.31510793422700589</v>
          </cell>
          <cell r="I330">
            <v>0.31510886305354124</v>
          </cell>
          <cell r="J330">
            <v>0.31511055760327156</v>
          </cell>
          <cell r="K330">
            <v>0.31510227112456596</v>
          </cell>
          <cell r="L330">
            <v>0.31512421773124072</v>
          </cell>
          <cell r="M330">
            <v>0.31512429408314457</v>
          </cell>
          <cell r="N330">
            <v>0.31512561574773912</v>
          </cell>
          <cell r="O330">
            <v>0.31518889445108034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D331"/>
          <cell r="E331">
            <v>2.4091939669098363</v>
          </cell>
          <cell r="F331">
            <v>3.2762086012356497</v>
          </cell>
          <cell r="G331">
            <v>3.2762132647995879</v>
          </cell>
          <cell r="H331">
            <v>3.2761904093209533</v>
          </cell>
          <cell r="I331">
            <v>3.2762463627057068</v>
          </cell>
          <cell r="J331">
            <v>3.2762489583306267</v>
          </cell>
          <cell r="K331">
            <v>3.2762349036460385</v>
          </cell>
          <cell r="L331">
            <v>3.2762459231352552</v>
          </cell>
          <cell r="M331">
            <v>3.2762339213223561</v>
          </cell>
          <cell r="N331">
            <v>3.2762431910098901</v>
          </cell>
          <cell r="O331">
            <v>3.276229070767573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D332"/>
          <cell r="E332">
            <v>2.4091939669098363</v>
          </cell>
          <cell r="F332">
            <v>3.2762086012356497</v>
          </cell>
          <cell r="G332">
            <v>3.2762132647995879</v>
          </cell>
          <cell r="H332">
            <v>3.2761904093209533</v>
          </cell>
          <cell r="I332">
            <v>3.2762463627057068</v>
          </cell>
          <cell r="J332">
            <v>3.2762489583306267</v>
          </cell>
          <cell r="K332">
            <v>3.2762349036460385</v>
          </cell>
          <cell r="L332">
            <v>3.2762459231352552</v>
          </cell>
          <cell r="M332">
            <v>3.2762339213223561</v>
          </cell>
          <cell r="N332">
            <v>3.2762431910098901</v>
          </cell>
          <cell r="O332">
            <v>3.276229070767573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D333"/>
          <cell r="E333">
            <v>0.18618382614530299</v>
          </cell>
          <cell r="F333">
            <v>6.6998499905860903E-2</v>
          </cell>
          <cell r="G333">
            <v>9.2366394851290105E-6</v>
          </cell>
          <cell r="H333">
            <v>2.4588698162374501E-6</v>
          </cell>
          <cell r="I333">
            <v>1.85738042104417E-6</v>
          </cell>
          <cell r="J333">
            <v>2.4931928480324901E-6</v>
          </cell>
          <cell r="K333">
            <v>6.05339919117759E-2</v>
          </cell>
          <cell r="L333">
            <v>0.17232051668284701</v>
          </cell>
          <cell r="M333">
            <v>2.0339785745145399E-2</v>
          </cell>
          <cell r="N333">
            <v>6.9921424879235099E-6</v>
          </cell>
          <cell r="O333">
            <v>3.7205227861187303E-5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D334"/>
          <cell r="E334">
            <v>0.18618382614530299</v>
          </cell>
          <cell r="F334">
            <v>0.25318219338536413</v>
          </cell>
          <cell r="G334">
            <v>0.25319108410155794</v>
          </cell>
          <cell r="H334">
            <v>0.25319303254460196</v>
          </cell>
          <cell r="I334">
            <v>0.25319429243293928</v>
          </cell>
          <cell r="J334">
            <v>0.2531956791185711</v>
          </cell>
          <cell r="K334">
            <v>0.25319272048599262</v>
          </cell>
          <cell r="L334">
            <v>0.25320312882337886</v>
          </cell>
          <cell r="M334">
            <v>0.25319838142181716</v>
          </cell>
          <cell r="N334">
            <v>0.25320257842051747</v>
          </cell>
          <cell r="O334">
            <v>0.2532374937655863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D335"/>
          <cell r="E335">
            <v>5.1825206472504116E-3</v>
          </cell>
          <cell r="F335">
            <v>3.6024644103836723</v>
          </cell>
          <cell r="G335">
            <v>3.6024787956410309</v>
          </cell>
          <cell r="H335">
            <v>3.6024323070414233</v>
          </cell>
          <cell r="I335">
            <v>3.6025675286111478</v>
          </cell>
          <cell r="J335">
            <v>3.6025769194241688</v>
          </cell>
          <cell r="K335">
            <v>3.6025360387913477</v>
          </cell>
          <cell r="L335">
            <v>3.6025699734091288</v>
          </cell>
          <cell r="M335">
            <v>3.6025417593843274</v>
          </cell>
          <cell r="N335">
            <v>3.6025600039661345</v>
          </cell>
          <cell r="O335">
            <v>3.6025156547547703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D336"/>
          <cell r="E336">
            <v>5.1825206472504116E-3</v>
          </cell>
          <cell r="F336">
            <v>3.6024644103836723</v>
          </cell>
          <cell r="G336">
            <v>3.6024787956410309</v>
          </cell>
          <cell r="H336">
            <v>3.6024323070414233</v>
          </cell>
          <cell r="I336">
            <v>3.6025675286111478</v>
          </cell>
          <cell r="J336">
            <v>3.6025769194241688</v>
          </cell>
          <cell r="K336">
            <v>3.6025360387913477</v>
          </cell>
          <cell r="L336">
            <v>3.6025699734091288</v>
          </cell>
          <cell r="M336">
            <v>3.6025417593843274</v>
          </cell>
          <cell r="N336">
            <v>3.6025600039661345</v>
          </cell>
          <cell r="O336">
            <v>3.6025156547547703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D337"/>
          <cell r="E337">
            <v>3.9917123944555001E-4</v>
          </cell>
          <cell r="F337">
            <v>0.27798984112984398</v>
          </cell>
          <cell r="G337">
            <v>1.26202273013793E-5</v>
          </cell>
          <cell r="H337">
            <v>2.56590397077113E-6</v>
          </cell>
          <cell r="I337">
            <v>2.6434317400124102E-6</v>
          </cell>
          <cell r="J337">
            <v>2.9857590683101001E-6</v>
          </cell>
          <cell r="K337">
            <v>1.2816374589718699E-4</v>
          </cell>
          <cell r="L337">
            <v>0.193884360354663</v>
          </cell>
          <cell r="M337">
            <v>8.4390014916172096E-2</v>
          </cell>
          <cell r="N337">
            <v>8.1854485477887304E-6</v>
          </cell>
          <cell r="O337">
            <v>3.0646212435583099E-5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D338"/>
          <cell r="E338">
            <v>3.9917123944555001E-4</v>
          </cell>
          <cell r="F338">
            <v>0.27838889591589944</v>
          </cell>
          <cell r="G338">
            <v>0.27840122783322263</v>
          </cell>
          <cell r="H338">
            <v>0.27840340027316968</v>
          </cell>
          <cell r="I338">
            <v>0.27840562235869759</v>
          </cell>
          <cell r="J338">
            <v>0.27840783110990719</v>
          </cell>
          <cell r="K338">
            <v>0.278404733319432</v>
          </cell>
          <cell r="L338">
            <v>0.27841417892416043</v>
          </cell>
          <cell r="M338">
            <v>0.27840839308677945</v>
          </cell>
          <cell r="N338">
            <v>0.27841361189301106</v>
          </cell>
          <cell r="O338">
            <v>0.27844140583996507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D339">
            <v>1127.96415851083</v>
          </cell>
          <cell r="E339">
            <v>1119.46700402702</v>
          </cell>
          <cell r="F339">
            <v>1136.6436433317299</v>
          </cell>
          <cell r="G339">
            <v>1136.6282748371</v>
          </cell>
          <cell r="H339">
            <v>1043.3799779189701</v>
          </cell>
          <cell r="I339">
            <v>736.10513372498201</v>
          </cell>
          <cell r="J339">
            <v>343.77458427319101</v>
          </cell>
          <cell r="K339">
            <v>275.34240698839699</v>
          </cell>
          <cell r="L339">
            <v>256.29586610200602</v>
          </cell>
          <cell r="M339">
            <v>255.51226632819501</v>
          </cell>
          <cell r="N339">
            <v>255.511737700265</v>
          </cell>
          <cell r="O339">
            <v>217.16276487132799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D340">
            <v>18.999396286973131</v>
          </cell>
          <cell r="E340">
            <v>18.856270457901854</v>
          </cell>
          <cell r="F340">
            <v>19.145593283070003</v>
          </cell>
          <cell r="G340">
            <v>19.145334416582291</v>
          </cell>
          <cell r="H340">
            <v>17.574662748635077</v>
          </cell>
          <cell r="I340">
            <v>12.398933990048445</v>
          </cell>
          <cell r="J340">
            <v>5.7905293450271484</v>
          </cell>
          <cell r="K340">
            <v>4.6378596921804318</v>
          </cell>
          <cell r="L340">
            <v>4.3170402978174831</v>
          </cell>
          <cell r="M340">
            <v>4.3038413654571777</v>
          </cell>
          <cell r="N340">
            <v>4.3038324612633243</v>
          </cell>
          <cell r="O340">
            <v>3.657883450846835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D341">
            <v>19.999364512603304</v>
          </cell>
          <cell r="E341">
            <v>19.848705745159865</v>
          </cell>
          <cell r="F341">
            <v>20.153256087442102</v>
          </cell>
          <cell r="G341">
            <v>20.1529835964024</v>
          </cell>
          <cell r="H341">
            <v>18.499644998563241</v>
          </cell>
          <cell r="I341">
            <v>13.051509463208902</v>
          </cell>
          <cell r="J341">
            <v>6.0952940473969965</v>
          </cell>
          <cell r="K341">
            <v>4.8819575707162466</v>
          </cell>
          <cell r="L341">
            <v>4.5442529450710367</v>
          </cell>
          <cell r="M341">
            <v>4.530359332060188</v>
          </cell>
          <cell r="N341">
            <v>4.5303499592245515</v>
          </cell>
          <cell r="O341">
            <v>3.8504036324703512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D342"/>
          <cell r="E342">
            <v>8.0570158116418494E-6</v>
          </cell>
          <cell r="F342">
            <v>2.7320251905068298E-2</v>
          </cell>
          <cell r="G342">
            <v>2.5998673148726299E-4</v>
          </cell>
          <cell r="H342">
            <v>0.86670774137330298</v>
          </cell>
          <cell r="I342">
            <v>1.39548527498181E-2</v>
          </cell>
          <cell r="J342">
            <v>8.5681836728762908E-6</v>
          </cell>
          <cell r="K342">
            <v>0.31704410311902798</v>
          </cell>
          <cell r="L342">
            <v>2.2604413239058301E-5</v>
          </cell>
          <cell r="M342">
            <v>4.27004338314096E-5</v>
          </cell>
          <cell r="N342">
            <v>0.25949539374945702</v>
          </cell>
          <cell r="O342">
            <v>3.2392266694605099E-4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D343">
            <v>1.34683498965227</v>
          </cell>
          <cell r="E343">
            <v>1.3468420277365536</v>
          </cell>
          <cell r="F343">
            <v>1.3741599736474561</v>
          </cell>
          <cell r="G343">
            <v>1.374409783252343</v>
          </cell>
          <cell r="H343">
            <v>1.2435627244269247</v>
          </cell>
          <cell r="I343">
            <v>0.88660298384693248</v>
          </cell>
          <cell r="J343">
            <v>0.46724051136467198</v>
          </cell>
          <cell r="K343">
            <v>0.33099791778239879</v>
          </cell>
          <cell r="L343">
            <v>0.31920456670166292</v>
          </cell>
          <cell r="M343">
            <v>0.3170880776742937</v>
          </cell>
          <cell r="N343">
            <v>0.31569175101054792</v>
          </cell>
          <cell r="O343">
            <v>0.25984921817358175</v>
          </cell>
        </row>
        <row r="344">
          <cell r="A344" t="str">
            <v>RHNS-SHCONBR1</v>
          </cell>
          <cell r="B344" t="str">
            <v>VAR_ncap</v>
          </cell>
          <cell r="C344" t="str">
            <v>-</v>
          </cell>
          <cell r="D344"/>
          <cell r="F344">
            <v>6.6516577337291101E-8</v>
          </cell>
          <cell r="G344">
            <v>7.3242534273643304E-8</v>
          </cell>
          <cell r="H344">
            <v>8.9403044324744197E-8</v>
          </cell>
          <cell r="I344"/>
          <cell r="J344"/>
        </row>
        <row r="345">
          <cell r="A345" t="str">
            <v>RHNS-SHCONBR1</v>
          </cell>
          <cell r="B345" t="str">
            <v>VAR_cap</v>
          </cell>
          <cell r="C345" t="str">
            <v>-</v>
          </cell>
          <cell r="D345"/>
          <cell r="F345">
            <v>6.6516577337291101E-8</v>
          </cell>
          <cell r="G345">
            <v>1.3975911161093401E-7</v>
          </cell>
          <cell r="H345">
            <v>2.29162155935679E-7</v>
          </cell>
          <cell r="I345">
            <v>2.29162155935679E-7</v>
          </cell>
          <cell r="J345">
            <v>2.29162155935679E-7</v>
          </cell>
          <cell r="K345">
            <v>2.29162155935679E-7</v>
          </cell>
          <cell r="L345">
            <v>1.63186174215465E-7</v>
          </cell>
          <cell r="M345">
            <v>8.9403044324744197E-8</v>
          </cell>
          <cell r="N345">
            <v>1.5835239156193401E-8</v>
          </cell>
        </row>
        <row r="346">
          <cell r="A346" t="str">
            <v>SCOM-SHCONBR5</v>
          </cell>
          <cell r="B346" t="str">
            <v>VAR_fout</v>
          </cell>
          <cell r="C346" t="str">
            <v>SCOM-SHCON</v>
          </cell>
          <cell r="D346"/>
          <cell r="E346">
            <v>3.8929061278648101E-3</v>
          </cell>
          <cell r="F346">
            <v>3.9962644990646825</v>
          </cell>
          <cell r="G346">
            <v>3.996675643903929</v>
          </cell>
          <cell r="H346">
            <v>3.9966225262733501</v>
          </cell>
          <cell r="I346">
            <v>3.9967950797873852</v>
          </cell>
          <cell r="J346">
            <v>3.9968095340722765</v>
          </cell>
          <cell r="K346">
            <v>3.9967433319576271</v>
          </cell>
          <cell r="L346">
            <v>3.9968008232505445</v>
          </cell>
          <cell r="M346">
            <v>3.9967470265701177</v>
          </cell>
          <cell r="N346">
            <v>3.9967771971544201</v>
          </cell>
          <cell r="O346">
            <v>3.996667015932573</v>
          </cell>
        </row>
        <row r="347">
          <cell r="A347" t="str">
            <v>SCOM-SHCONBR5</v>
          </cell>
          <cell r="B347" t="str">
            <v>VAR_fin</v>
          </cell>
          <cell r="C347" t="str">
            <v>CON</v>
          </cell>
          <cell r="D347"/>
          <cell r="E347">
            <v>3.8929061278648101E-3</v>
          </cell>
          <cell r="F347">
            <v>3.9962644990646825</v>
          </cell>
          <cell r="G347">
            <v>3.996675643903929</v>
          </cell>
          <cell r="H347">
            <v>3.9966225262733501</v>
          </cell>
          <cell r="I347">
            <v>3.9967950797873852</v>
          </cell>
          <cell r="J347">
            <v>3.9968095340722765</v>
          </cell>
          <cell r="K347">
            <v>3.9967433319576271</v>
          </cell>
          <cell r="L347">
            <v>3.9968008232505445</v>
          </cell>
          <cell r="M347">
            <v>3.9967470265701177</v>
          </cell>
          <cell r="N347">
            <v>3.9967771971544201</v>
          </cell>
          <cell r="O347">
            <v>3.996667015932573</v>
          </cell>
        </row>
        <row r="348">
          <cell r="A348" t="str">
            <v>SCOM-SHCONBR5</v>
          </cell>
          <cell r="B348" t="str">
            <v>VAR_ncap</v>
          </cell>
          <cell r="C348" t="str">
            <v>-</v>
          </cell>
          <cell r="D348"/>
          <cell r="E348">
            <v>2.9947141938502502E-4</v>
          </cell>
          <cell r="F348">
            <v>0.30851832922400302</v>
          </cell>
          <cell r="G348">
            <v>4.5661158031595102E-5</v>
          </cell>
          <cell r="H348">
            <v>2.6016903893952601E-6</v>
          </cell>
          <cell r="I348">
            <v>3.37497222824356E-6</v>
          </cell>
          <cell r="J348">
            <v>3.6263787750040898E-6</v>
          </cell>
          <cell r="K348">
            <v>9.3997309729536603E-5</v>
          </cell>
          <cell r="L348">
            <v>0.21508929666830501</v>
          </cell>
          <cell r="M348">
            <v>9.3678717812374496E-2</v>
          </cell>
          <cell r="N348">
            <v>9.3782627464048494E-6</v>
          </cell>
          <cell r="O348">
            <v>2.7310963801871399E-5</v>
          </cell>
        </row>
        <row r="349">
          <cell r="A349" t="str">
            <v>SCOM-SHCONBR5</v>
          </cell>
          <cell r="B349" t="str">
            <v>VAR_cap</v>
          </cell>
          <cell r="C349" t="str">
            <v>-</v>
          </cell>
          <cell r="D349"/>
          <cell r="E349">
            <v>2.9947141938502502E-4</v>
          </cell>
          <cell r="F349">
            <v>0.30881768853246605</v>
          </cell>
          <cell r="G349">
            <v>0.30886307182251593</v>
          </cell>
          <cell r="H349">
            <v>0.30886530528374367</v>
          </cell>
          <cell r="I349">
            <v>0.30886829565375556</v>
          </cell>
          <cell r="J349">
            <v>0.308871231155398</v>
          </cell>
          <cell r="K349">
            <v>0.30886642758122329</v>
          </cell>
          <cell r="L349">
            <v>0.30887790375096086</v>
          </cell>
          <cell r="M349">
            <v>0.30886936294210443</v>
          </cell>
          <cell r="N349">
            <v>0.30887563942625706</v>
          </cell>
          <cell r="O349">
            <v>0.30889946971182147</v>
          </cell>
        </row>
        <row r="350">
          <cell r="A350" t="str">
            <v>RHES-SHSTG-ELCHP</v>
          </cell>
          <cell r="B350" t="str">
            <v>VAR_fout</v>
          </cell>
          <cell r="C350" t="str">
            <v>RHES-SHAELCH</v>
          </cell>
          <cell r="D350">
            <v>1.714435200769834E-7</v>
          </cell>
          <cell r="E350">
            <v>1.3298648408573491E-7</v>
          </cell>
          <cell r="F350">
            <v>1.5082604013331897</v>
          </cell>
          <cell r="G350">
            <v>2.0649401532966518</v>
          </cell>
          <cell r="H350">
            <v>3.6755425079578967</v>
          </cell>
          <cell r="I350">
            <v>4.0073730857320831</v>
          </cell>
          <cell r="J350">
            <v>3.9324971484107851</v>
          </cell>
          <cell r="K350">
            <v>3.8337328731022215</v>
          </cell>
          <cell r="L350">
            <v>3.8815708221566352</v>
          </cell>
          <cell r="M350">
            <v>3.8752296937642128</v>
          </cell>
          <cell r="N350">
            <v>3.7408987524406565</v>
          </cell>
          <cell r="O350">
            <v>3.6098663966708209</v>
          </cell>
        </row>
        <row r="351">
          <cell r="A351" t="str">
            <v>RHES-SHSTG-ELCHP</v>
          </cell>
          <cell r="B351" t="str">
            <v>VAR_fin</v>
          </cell>
          <cell r="C351" t="str">
            <v>RHES-SHAELCH</v>
          </cell>
          <cell r="D351">
            <v>1.206241217684149E-6</v>
          </cell>
          <cell r="E351">
            <v>1.1675053183536289E-6</v>
          </cell>
          <cell r="F351">
            <v>1.5083548390609918</v>
          </cell>
          <cell r="G351">
            <v>2.0650680223107369</v>
          </cell>
          <cell r="H351">
            <v>3.6757208423249432</v>
          </cell>
          <cell r="I351">
            <v>4.0075772228881501</v>
          </cell>
          <cell r="J351">
            <v>3.9327049611415288</v>
          </cell>
          <cell r="K351">
            <v>3.8339372405135892</v>
          </cell>
          <cell r="L351">
            <v>3.8817840634495075</v>
          </cell>
          <cell r="M351">
            <v>3.8754454391446105</v>
          </cell>
          <cell r="N351">
            <v>3.7411096397033816</v>
          </cell>
          <cell r="O351">
            <v>3.6100975181393467</v>
          </cell>
        </row>
        <row r="352">
          <cell r="A352" t="str">
            <v>RHES-SHSTG-ELCHP</v>
          </cell>
          <cell r="B352" t="str">
            <v>VAR_ncap</v>
          </cell>
          <cell r="C352" t="str">
            <v>-</v>
          </cell>
          <cell r="D352">
            <v>2.05069304617022E-2</v>
          </cell>
          <cell r="E352">
            <v>0.126071847287447</v>
          </cell>
          <cell r="F352">
            <v>1.49209376221292E-4</v>
          </cell>
          <cell r="G352">
            <v>6.9494839742540795E-2</v>
          </cell>
          <cell r="H352">
            <v>0.201206960647213</v>
          </cell>
          <cell r="I352">
            <v>0.15047379640432901</v>
          </cell>
          <cell r="J352">
            <v>5.63586582733644E-2</v>
          </cell>
          <cell r="K352">
            <v>0.23720640110972899</v>
          </cell>
          <cell r="L352">
            <v>0.13244004949343299</v>
          </cell>
          <cell r="M352">
            <v>7.2132835987771093E-2</v>
          </cell>
          <cell r="N352">
            <v>0.23946054991926199</v>
          </cell>
          <cell r="O352">
            <v>0.13021653831574201</v>
          </cell>
        </row>
        <row r="353">
          <cell r="A353" t="str">
            <v>RHES-SHSTG-ELCHP</v>
          </cell>
          <cell r="B353" t="str">
            <v>VAR_cap</v>
          </cell>
          <cell r="C353" t="str">
            <v>-</v>
          </cell>
          <cell r="D353">
            <v>2.05069304617022E-2</v>
          </cell>
          <cell r="E353">
            <v>0.14650015148882092</v>
          </cell>
          <cell r="F353">
            <v>0.14651650295871516</v>
          </cell>
          <cell r="G353">
            <v>0.21594617066911165</v>
          </cell>
          <cell r="H353">
            <v>0.34039382912015254</v>
          </cell>
          <cell r="I353">
            <v>0.40780960353281137</v>
          </cell>
          <cell r="J353">
            <v>0.40784433852096735</v>
          </cell>
          <cell r="K353">
            <v>0.44355437893122629</v>
          </cell>
          <cell r="L353">
            <v>0.44089733100520256</v>
          </cell>
          <cell r="M353">
            <v>0.4408872506459704</v>
          </cell>
          <cell r="N353">
            <v>0.44287848061130847</v>
          </cell>
          <cell r="O353">
            <v>0.44092167609005467</v>
          </cell>
        </row>
        <row r="354">
          <cell r="A354" t="str">
            <v>SCOM-SHCONBR6</v>
          </cell>
          <cell r="B354" t="str">
            <v>VAR_fout</v>
          </cell>
          <cell r="C354" t="str">
            <v>SCOM-SHCON</v>
          </cell>
          <cell r="D354"/>
          <cell r="E354">
            <v>2.2267183394436012E-3</v>
          </cell>
          <cell r="F354">
            <v>8.6412491168119387E-2</v>
          </cell>
          <cell r="G354">
            <v>0.5437707841657653</v>
          </cell>
          <cell r="H354">
            <v>0.54378662979615755</v>
          </cell>
          <cell r="I354">
            <v>0.54885720942705185</v>
          </cell>
          <cell r="J354">
            <v>3.8558289853090759</v>
          </cell>
          <cell r="K354">
            <v>3.8551497368563723</v>
          </cell>
          <cell r="L354">
            <v>3.8562875120216527</v>
          </cell>
          <cell r="M354">
            <v>3.8533037426410601</v>
          </cell>
          <cell r="N354">
            <v>3.8529076156035327</v>
          </cell>
          <cell r="O354">
            <v>3.8483006882717694</v>
          </cell>
        </row>
        <row r="355">
          <cell r="A355" t="str">
            <v>SCOM-SHCONBR6</v>
          </cell>
          <cell r="B355" t="str">
            <v>VAR_fin</v>
          </cell>
          <cell r="C355" t="str">
            <v>CON</v>
          </cell>
          <cell r="D355"/>
          <cell r="E355">
            <v>2.2267183394436012E-3</v>
          </cell>
          <cell r="F355">
            <v>8.6412491168119387E-2</v>
          </cell>
          <cell r="G355">
            <v>0.5437707841657653</v>
          </cell>
          <cell r="H355">
            <v>0.54378662979615755</v>
          </cell>
          <cell r="I355">
            <v>0.54885720942705185</v>
          </cell>
          <cell r="J355">
            <v>3.8558289853090759</v>
          </cell>
          <cell r="K355">
            <v>3.8551497368563723</v>
          </cell>
          <cell r="L355">
            <v>3.8562875120216527</v>
          </cell>
          <cell r="M355">
            <v>3.8533037426410601</v>
          </cell>
          <cell r="N355">
            <v>3.8529076156035327</v>
          </cell>
          <cell r="O355">
            <v>3.8483006882717694</v>
          </cell>
        </row>
        <row r="356">
          <cell r="A356" t="str">
            <v>SCOM-SHCONBR6</v>
          </cell>
          <cell r="B356" t="str">
            <v>VAR_ncap</v>
          </cell>
          <cell r="C356" t="str">
            <v>-</v>
          </cell>
          <cell r="D356"/>
          <cell r="E356">
            <v>1.70655172445391E-4</v>
          </cell>
          <cell r="F356">
            <v>6.5079529544441296E-3</v>
          </cell>
          <cell r="G356">
            <v>3.5350163807952001E-2</v>
          </cell>
          <cell r="H356">
            <v>2.86835975713314E-6</v>
          </cell>
          <cell r="I356">
            <v>3.8830830747220901E-4</v>
          </cell>
          <cell r="J356">
            <v>0.255548767685848</v>
          </cell>
          <cell r="K356">
            <v>1.2027222811110699E-5</v>
          </cell>
          <cell r="L356">
            <v>1.4223013136173E-2</v>
          </cell>
          <cell r="M356">
            <v>2.76093119412688E-2</v>
          </cell>
          <cell r="N356">
            <v>3.1250047276388798E-5</v>
          </cell>
          <cell r="O356">
            <v>8.7063314642172705E-6</v>
          </cell>
        </row>
        <row r="357">
          <cell r="A357" t="str">
            <v>SCOM-SHCONBR6</v>
          </cell>
          <cell r="B357" t="str">
            <v>VAR_cap</v>
          </cell>
          <cell r="C357" t="str">
            <v>-</v>
          </cell>
          <cell r="D357"/>
          <cell r="E357">
            <v>1.70655172445391E-4</v>
          </cell>
          <cell r="F357">
            <v>6.6785063580354041E-3</v>
          </cell>
          <cell r="G357">
            <v>4.2028425504701213E-2</v>
          </cell>
          <cell r="H357">
            <v>4.2030992196231805E-2</v>
          </cell>
          <cell r="I357">
            <v>4.241900933484824E-2</v>
          </cell>
          <cell r="J357">
            <v>0.29796727007297802</v>
          </cell>
          <cell r="K357">
            <v>0.29792246592515842</v>
          </cell>
          <cell r="L357">
            <v>0.29801409799954259</v>
          </cell>
          <cell r="M357">
            <v>0.29778229588776328</v>
          </cell>
          <cell r="N357">
            <v>0.29774999895647258</v>
          </cell>
          <cell r="O357">
            <v>0.29743049133352784</v>
          </cell>
        </row>
        <row r="358">
          <cell r="A358" t="str">
            <v>RHNM-SHDEM</v>
          </cell>
          <cell r="B358" t="str">
            <v>VAR_fout</v>
          </cell>
          <cell r="C358" t="str">
            <v>RHNM-SHD</v>
          </cell>
          <cell r="E358">
            <v>1.2080578110777898</v>
          </cell>
          <cell r="F358">
            <v>2.8025049217268294</v>
          </cell>
          <cell r="G358">
            <v>5.1042307618571909</v>
          </cell>
          <cell r="H358">
            <v>7.1934634103047488</v>
          </cell>
          <cell r="I358">
            <v>8.8969416294061237</v>
          </cell>
          <cell r="J358">
            <v>10.284794376888298</v>
          </cell>
          <cell r="K358">
            <v>11.568474406511099</v>
          </cell>
          <cell r="L358">
            <v>12.515511464951903</v>
          </cell>
          <cell r="M358">
            <v>13.591742775948493</v>
          </cell>
          <cell r="N358">
            <v>13.595964469620199</v>
          </cell>
          <cell r="O358">
            <v>13.595270877560104</v>
          </cell>
        </row>
        <row r="359">
          <cell r="A359" t="str">
            <v>RHNM-SHDEM</v>
          </cell>
          <cell r="B359" t="str">
            <v>VAR_fin</v>
          </cell>
          <cell r="C359" t="str">
            <v>RHNM-SHLFO</v>
          </cell>
          <cell r="D359"/>
          <cell r="E359">
            <v>4.3925800952372816E-5</v>
          </cell>
          <cell r="F359"/>
          <cell r="G359">
            <v>1.4222780747430155E-3</v>
          </cell>
          <cell r="H359"/>
          <cell r="I359">
            <v>1.0406367074826857E-3</v>
          </cell>
          <cell r="J359">
            <v>6.36383242723279E-6</v>
          </cell>
          <cell r="K359"/>
          <cell r="M359">
            <v>2.0432089997558375E-3</v>
          </cell>
          <cell r="N359">
            <v>1.165599687390819E-3</v>
          </cell>
          <cell r="O359">
            <v>5.5137335279936438E-2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RHNM-SHLTHD</v>
          </cell>
          <cell r="D360"/>
          <cell r="E360">
            <v>0.34596335848552001</v>
          </cell>
          <cell r="F360">
            <v>0.37339421371171372</v>
          </cell>
          <cell r="G360">
            <v>0.43371996291188425</v>
          </cell>
          <cell r="H360">
            <v>0.50478822265416901</v>
          </cell>
          <cell r="I360">
            <v>0.58554496978703696</v>
          </cell>
          <cell r="J360">
            <v>0.67811910878420656</v>
          </cell>
          <cell r="K360">
            <v>0.78155888152205155</v>
          </cell>
          <cell r="L360">
            <v>0.9124520326720662</v>
          </cell>
          <cell r="M360">
            <v>1.0572991419428719</v>
          </cell>
          <cell r="N360">
            <v>1.2001091561218478</v>
          </cell>
          <cell r="O360">
            <v>0.98252955448556012</v>
          </cell>
        </row>
        <row r="361">
          <cell r="A361" t="str">
            <v>RHNM-SHDEM</v>
          </cell>
          <cell r="B361" t="str">
            <v>VAR_fin</v>
          </cell>
          <cell r="C361" t="str">
            <v>RHNM-SHCON</v>
          </cell>
          <cell r="D361"/>
          <cell r="F361">
            <v>1.103692424519192E-3</v>
          </cell>
          <cell r="G361">
            <v>9.7413854737875771E-4</v>
          </cell>
          <cell r="H361">
            <v>9.903586318627069E-4</v>
          </cell>
          <cell r="I361">
            <v>1.0160531762787536E-3</v>
          </cell>
          <cell r="J361">
            <v>1.035567782314728E-3</v>
          </cell>
          <cell r="K361">
            <v>1.0804295689958352E-3</v>
          </cell>
          <cell r="L361">
            <v>1.8712772772784354E-3</v>
          </cell>
          <cell r="M361">
            <v>1.933259861554483E-3</v>
          </cell>
          <cell r="N361">
            <v>1.6135991853164533</v>
          </cell>
          <cell r="O361">
            <v>2.3987919067983894</v>
          </cell>
        </row>
        <row r="362">
          <cell r="A362" t="str">
            <v>RHNM-SHDEM</v>
          </cell>
          <cell r="B362" t="str">
            <v>VAR_fin</v>
          </cell>
          <cell r="C362" t="str">
            <v>RHNM-SHELCB</v>
          </cell>
          <cell r="D362"/>
          <cell r="E362">
            <v>0.1539016789440136</v>
          </cell>
          <cell r="F362">
            <v>4.4093706591493344E-2</v>
          </cell>
          <cell r="G362">
            <v>1.6821227894387659E-2</v>
          </cell>
          <cell r="H362">
            <v>7.2281291712693917E-3</v>
          </cell>
          <cell r="I362">
            <v>6.3040001241520269E-3</v>
          </cell>
          <cell r="J362">
            <v>6.8428676556482613E-3</v>
          </cell>
          <cell r="K362">
            <v>1.0106991272311678E-2</v>
          </cell>
          <cell r="L362">
            <v>0.77900645584127115</v>
          </cell>
          <cell r="M362">
            <v>1.6428155000260778</v>
          </cell>
          <cell r="N362">
            <v>1.5808565791376381E-2</v>
          </cell>
          <cell r="O362">
            <v>0.16525611396443624</v>
          </cell>
        </row>
        <row r="363">
          <cell r="A363" t="str">
            <v>RHNM-SHDEM</v>
          </cell>
          <cell r="B363" t="str">
            <v>VAR_fin</v>
          </cell>
          <cell r="C363" t="str">
            <v>RHNM-SHWOD</v>
          </cell>
          <cell r="D363"/>
          <cell r="E363">
            <v>8.077116200016661E-2</v>
          </cell>
          <cell r="F363">
            <v>7.9326284444391992E-2</v>
          </cell>
          <cell r="G363">
            <v>7.941394799775256E-2</v>
          </cell>
          <cell r="H363">
            <v>8.0088856207078826E-2</v>
          </cell>
          <cell r="I363">
            <v>8.0512296826923832E-2</v>
          </cell>
          <cell r="J363">
            <v>8.0780303995119901E-2</v>
          </cell>
          <cell r="K363">
            <v>7.9406592566411208E-2</v>
          </cell>
          <cell r="L363">
            <v>8.0319733879460439E-2</v>
          </cell>
          <cell r="M363">
            <v>7.8985397424496312E-2</v>
          </cell>
          <cell r="N363">
            <v>1.3519597436479416E-2</v>
          </cell>
          <cell r="O363">
            <v>0.16204150926537828</v>
          </cell>
        </row>
        <row r="364">
          <cell r="A364" t="str">
            <v>RHNM-SHDEM</v>
          </cell>
          <cell r="B364" t="str">
            <v>VAR_fin</v>
          </cell>
          <cell r="C364" t="str">
            <v>RHNM-SHELCH</v>
          </cell>
          <cell r="D364"/>
          <cell r="E364">
            <v>0.52955018058245529</v>
          </cell>
          <cell r="F364">
            <v>2.1680943458930066</v>
          </cell>
          <cell r="G364">
            <v>4.2964882388075001</v>
          </cell>
          <cell r="H364">
            <v>6.0069048216131957</v>
          </cell>
          <cell r="I364">
            <v>7.531786744028099</v>
          </cell>
          <cell r="J364">
            <v>8.7866609580976309</v>
          </cell>
          <cell r="K364">
            <v>10.061258937723345</v>
          </cell>
          <cell r="L364">
            <v>10.072222139583882</v>
          </cell>
          <cell r="M364">
            <v>10.068551736199426</v>
          </cell>
          <cell r="N364">
            <v>10.032166618783631</v>
          </cell>
          <cell r="O364">
            <v>8.6500066231622359</v>
          </cell>
        </row>
        <row r="365">
          <cell r="A365" t="str">
            <v>RHNM-SHDEM</v>
          </cell>
          <cell r="B365" t="str">
            <v>VAR_fin</v>
          </cell>
          <cell r="C365" t="str">
            <v>RHNM-SHNST</v>
          </cell>
          <cell r="D365"/>
          <cell r="E365">
            <v>3.1676331459472577E-4</v>
          </cell>
          <cell r="F365">
            <v>3.5017429670783128E-3</v>
          </cell>
          <cell r="G365">
            <v>1.691526336244384E-3</v>
          </cell>
          <cell r="H365">
            <v>3.2234139978518611E-3</v>
          </cell>
          <cell r="I365">
            <v>1.1243329694123881E-3</v>
          </cell>
          <cell r="J365">
            <v>2.2390395983541457E-3</v>
          </cell>
          <cell r="K365">
            <v>2.675891856450618E-3</v>
          </cell>
          <cell r="L365">
            <v>3.6149345081626658E-3</v>
          </cell>
          <cell r="M365">
            <v>1.0037736054913141E-3</v>
          </cell>
          <cell r="N365">
            <v>4.9004439095883057E-3</v>
          </cell>
          <cell r="O365">
            <v>4.1018617286754253E-2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RHNM-SHPLT</v>
          </cell>
          <cell r="D366"/>
          <cell r="E366">
            <v>7.3178514999356348E-2</v>
          </cell>
          <cell r="F366">
            <v>7.4826433144700458E-2</v>
          </cell>
          <cell r="G366">
            <v>0.20243531590495936</v>
          </cell>
          <cell r="H366">
            <v>0.32004387332752321</v>
          </cell>
          <cell r="I366">
            <v>0.41546110842198958</v>
          </cell>
          <cell r="J366">
            <v>0.49279838823043487</v>
          </cell>
          <cell r="K366">
            <v>0.56032653134891108</v>
          </cell>
          <cell r="L366">
            <v>0.61750520671761311</v>
          </cell>
          <cell r="M366">
            <v>0.6766177892007601</v>
          </cell>
          <cell r="N366">
            <v>0.65377202702207626</v>
          </cell>
          <cell r="O366">
            <v>0.47614949808823664</v>
          </cell>
        </row>
        <row r="367">
          <cell r="A367" t="str">
            <v>RHNM-SHDEM</v>
          </cell>
          <cell r="B367" t="str">
            <v>VAR_fin</v>
          </cell>
          <cell r="C367" t="str">
            <v>RHNM-SHLTHC-NGA</v>
          </cell>
          <cell r="D367"/>
          <cell r="E367">
            <v>2.7823311880659503E-3</v>
          </cell>
          <cell r="F367">
            <v>3.2165027988939561E-2</v>
          </cell>
          <cell r="G367">
            <v>3.0801014290152365E-2</v>
          </cell>
          <cell r="H367">
            <v>3.4923372009954309E-2</v>
          </cell>
          <cell r="I367">
            <v>2.2412668993070577E-2</v>
          </cell>
          <cell r="J367">
            <v>1.5636110459815275E-4</v>
          </cell>
          <cell r="K367">
            <v>1.709027749949277E-4</v>
          </cell>
          <cell r="L367">
            <v>1.0709231959300071E-2</v>
          </cell>
          <cell r="M367">
            <v>1.9166692643202473E-2</v>
          </cell>
          <cell r="N367">
            <v>1.5090462484042872E-2</v>
          </cell>
          <cell r="O367">
            <v>0.164991233997062</v>
          </cell>
        </row>
        <row r="368">
          <cell r="A368" t="str">
            <v>RHNM-SHDEM</v>
          </cell>
          <cell r="B368" t="str">
            <v>VAR_fin</v>
          </cell>
          <cell r="C368" t="str">
            <v>RHNM-SHSOL</v>
          </cell>
          <cell r="D368"/>
          <cell r="E368">
            <v>2.1619919318673443E-2</v>
          </cell>
          <cell r="F368">
            <v>1.303657841593347E-2</v>
          </cell>
          <cell r="G368">
            <v>2.0339564303672439E-2</v>
          </cell>
          <cell r="H368">
            <v>3.2625031820834545E-2</v>
          </cell>
          <cell r="I368">
            <v>5.1789151675718237E-2</v>
          </cell>
          <cell r="J368">
            <v>4.1417930865379711E-2</v>
          </cell>
          <cell r="K368">
            <v>3.8720896006023735E-2</v>
          </cell>
          <cell r="L368">
            <v>7.7804767249113936E-3</v>
          </cell>
          <cell r="M368">
            <v>1.0281124447869969E-2</v>
          </cell>
          <cell r="N368">
            <v>1.2689346875532415E-2</v>
          </cell>
          <cell r="O368">
            <v>0.16251495605315669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RHNM-SHLTHC-WOD</v>
          </cell>
          <cell r="E369">
            <v>1.3584801098657319E-5</v>
          </cell>
          <cell r="G369">
            <v>6.6814749310677834E-3</v>
          </cell>
          <cell r="H369">
            <v>8.4350764951682481E-3</v>
          </cell>
          <cell r="I369">
            <v>1.648259143636871E-2</v>
          </cell>
          <cell r="J369">
            <v>1.5344694319647734E-2</v>
          </cell>
          <cell r="K369">
            <v>1.8235488428562201E-2</v>
          </cell>
          <cell r="L369">
            <v>1.84834757741082E-2</v>
          </cell>
          <cell r="M369">
            <v>1.6716091058073587E-2</v>
          </cell>
          <cell r="N369">
            <v>1.4496597182894637E-2</v>
          </cell>
          <cell r="O369">
            <v>0.16332402487911143</v>
          </cell>
        </row>
        <row r="370">
          <cell r="A370" t="str">
            <v>RHNM-SHDEM</v>
          </cell>
          <cell r="B370" t="str">
            <v>VAR_fin</v>
          </cell>
          <cell r="C370" t="str">
            <v>RHNM-SHNGAH</v>
          </cell>
          <cell r="E370">
            <v>1.8796801077161011E-5</v>
          </cell>
          <cell r="F370">
            <v>1.3158476873111375E-2</v>
          </cell>
          <cell r="G370">
            <v>1.3657207684407658E-2</v>
          </cell>
          <cell r="H370">
            <v>0.19442738712921723</v>
          </cell>
          <cell r="I370">
            <v>0.18259843010891516</v>
          </cell>
          <cell r="J370">
            <v>0.17846063550902247</v>
          </cell>
          <cell r="K370">
            <v>1.2461003062849429E-2</v>
          </cell>
          <cell r="L370">
            <v>1.1761624937678059E-2</v>
          </cell>
          <cell r="M370">
            <v>1.4894934559862353E-2</v>
          </cell>
          <cell r="N370">
            <v>1.6907390599288658E-2</v>
          </cell>
          <cell r="O370">
            <v>0.16382354999665952</v>
          </cell>
        </row>
        <row r="371">
          <cell r="A371" t="str">
            <v>RHNM-SHDEM</v>
          </cell>
          <cell r="B371" t="str">
            <v>VAR_fin</v>
          </cell>
          <cell r="C371" t="str">
            <v>RHNM-SHNGA</v>
          </cell>
          <cell r="E371">
            <v>5.4060945350387348E-5</v>
          </cell>
          <cell r="G371"/>
          <cell r="H371"/>
          <cell r="I371">
            <v>1.0837753979796192E-3</v>
          </cell>
          <cell r="J371">
            <v>1.127726833967253E-3</v>
          </cell>
          <cell r="K371">
            <v>2.6674282121714335E-3</v>
          </cell>
          <cell r="M371">
            <v>1.6492493195653963E-3</v>
          </cell>
          <cell r="N371">
            <v>1.9546017439162613E-3</v>
          </cell>
          <cell r="O371">
            <v>9.9010776385211607E-3</v>
          </cell>
        </row>
        <row r="372">
          <cell r="A372" t="str">
            <v>SCOM-STG-ELCSPEC</v>
          </cell>
          <cell r="B372" t="str">
            <v>VAR_fout</v>
          </cell>
          <cell r="C372" t="str">
            <v>SCOM-ELS</v>
          </cell>
          <cell r="E372">
            <v>4.9468511074489532E-2</v>
          </cell>
          <cell r="F372">
            <v>4.9997732967475145E-2</v>
          </cell>
          <cell r="G372">
            <v>5.1194594010389831E-2</v>
          </cell>
          <cell r="H372">
            <v>0.10582731296916918</v>
          </cell>
          <cell r="I372">
            <v>0.91608008332101598</v>
          </cell>
          <cell r="J372">
            <v>0.91434730654963436</v>
          </cell>
          <cell r="K372">
            <v>0.90929669260936397</v>
          </cell>
          <cell r="L372">
            <v>0.91699793379511074</v>
          </cell>
          <cell r="M372">
            <v>0.91528685883025995</v>
          </cell>
          <cell r="N372">
            <v>0.91953477041351306</v>
          </cell>
          <cell r="O372">
            <v>0.91729222728308735</v>
          </cell>
        </row>
        <row r="373">
          <cell r="A373" t="str">
            <v>SCOM-STG-ELCSPEC</v>
          </cell>
          <cell r="B373" t="str">
            <v>VAR_fin</v>
          </cell>
          <cell r="C373" t="str">
            <v>SCOM-ELS</v>
          </cell>
          <cell r="D373"/>
          <cell r="E373">
            <v>4.9468511074489505E-2</v>
          </cell>
          <cell r="F373">
            <v>4.9997732967475152E-2</v>
          </cell>
          <cell r="G373">
            <v>5.1194594010389838E-2</v>
          </cell>
          <cell r="H373">
            <v>0.10582731296916932</v>
          </cell>
          <cell r="I373">
            <v>0.91608008332101343</v>
          </cell>
          <cell r="J373">
            <v>0.9143473065496347</v>
          </cell>
          <cell r="K373">
            <v>0.90929669260936363</v>
          </cell>
          <cell r="L373">
            <v>0.91699793379511019</v>
          </cell>
          <cell r="M373">
            <v>0.91528685883025962</v>
          </cell>
          <cell r="N373">
            <v>0.91953477041351239</v>
          </cell>
          <cell r="O373">
            <v>0.91729222728308757</v>
          </cell>
        </row>
        <row r="374">
          <cell r="A374" t="str">
            <v>SCOM-STG-ELCSPEC</v>
          </cell>
          <cell r="B374" t="str">
            <v>VAR_ncap</v>
          </cell>
          <cell r="C374" t="str">
            <v>-</v>
          </cell>
          <cell r="E374">
            <v>1.9374223597362001E-3</v>
          </cell>
          <cell r="F374">
            <v>2.8943957893212901E-5</v>
          </cell>
          <cell r="G374">
            <v>1.34060402145763E-5</v>
          </cell>
          <cell r="H374">
            <v>1.9714285390507102E-3</v>
          </cell>
          <cell r="I374">
            <v>3.0801089166041799E-2</v>
          </cell>
          <cell r="J374">
            <v>1.2415124996402399E-3</v>
          </cell>
          <cell r="K374">
            <v>3.5066302812383003E-5</v>
          </cell>
          <cell r="L374">
            <v>5.4607045665883902E-3</v>
          </cell>
          <cell r="M374">
            <v>2.74736581213578E-2</v>
          </cell>
          <cell r="N374">
            <v>1.2784782358269799E-3</v>
          </cell>
          <cell r="O374">
            <v>7.4646205238729604E-4</v>
          </cell>
        </row>
        <row r="375">
          <cell r="A375" t="str">
            <v>SCOM-STG-ELCSPEC</v>
          </cell>
          <cell r="B375" t="str">
            <v>VAR_cap</v>
          </cell>
          <cell r="C375" t="str">
            <v>-</v>
          </cell>
          <cell r="E375">
            <v>1.9374223597362001E-3</v>
          </cell>
          <cell r="F375">
            <v>1.9653802837051081E-3</v>
          </cell>
          <cell r="G375">
            <v>1.9766254251712355E-3</v>
          </cell>
          <cell r="H375">
            <v>3.9430944808906045E-3</v>
          </cell>
          <cell r="I375">
            <v>3.3992694931081681E-2</v>
          </cell>
          <cell r="J375">
            <v>3.4019093315106809E-2</v>
          </cell>
          <cell r="K375">
            <v>3.4035576451584323E-2</v>
          </cell>
          <cell r="L375">
            <v>3.4040071960596427E-2</v>
          </cell>
          <cell r="M375">
            <v>3.4195926012335745E-2</v>
          </cell>
          <cell r="N375">
            <v>3.4233888975892482E-2</v>
          </cell>
          <cell r="O375">
            <v>3.4938202471459144E-2</v>
          </cell>
        </row>
        <row r="376">
          <cell r="A376" t="str">
            <v>SCOM-SHCONBR7</v>
          </cell>
          <cell r="B376" t="str">
            <v>VAR_fout</v>
          </cell>
          <cell r="C376" t="str">
            <v>SCOM-SHCON</v>
          </cell>
          <cell r="E376">
            <v>1.2461833303951222E-3</v>
          </cell>
          <cell r="F376">
            <v>2.9401815780833273E-3</v>
          </cell>
          <cell r="G376">
            <v>3.899597932400242E-3</v>
          </cell>
          <cell r="H376">
            <v>3.9218357073649533E-3</v>
          </cell>
          <cell r="I376">
            <v>3.9202927550002703E-3</v>
          </cell>
          <cell r="J376">
            <v>4.0438757890225042E-3</v>
          </cell>
          <cell r="K376">
            <v>4.7263296666373517E-3</v>
          </cell>
          <cell r="L376">
            <v>3.0705573706799865E-3</v>
          </cell>
          <cell r="M376">
            <v>5.9004451852733382E-3</v>
          </cell>
          <cell r="N376">
            <v>6.0789468180741163E-3</v>
          </cell>
          <cell r="O376">
            <v>6.9894390159398034E-3</v>
          </cell>
        </row>
        <row r="377">
          <cell r="A377" t="str">
            <v>SCOM-SHCONBR7</v>
          </cell>
          <cell r="B377" t="str">
            <v>VAR_fin</v>
          </cell>
          <cell r="C377" t="str">
            <v>CON</v>
          </cell>
          <cell r="D377"/>
          <cell r="E377">
            <v>1.2461833303951222E-3</v>
          </cell>
          <cell r="F377">
            <v>2.9401815780833273E-3</v>
          </cell>
          <cell r="G377">
            <v>3.899597932400242E-3</v>
          </cell>
          <cell r="H377">
            <v>3.9218357073649533E-3</v>
          </cell>
          <cell r="I377">
            <v>3.9202927550002703E-3</v>
          </cell>
          <cell r="J377">
            <v>4.0438757890225042E-3</v>
          </cell>
          <cell r="K377">
            <v>4.7263296666373517E-3</v>
          </cell>
          <cell r="L377">
            <v>3.0705573706799865E-3</v>
          </cell>
          <cell r="M377">
            <v>5.9004451852733382E-3</v>
          </cell>
          <cell r="N377">
            <v>6.0789468180741163E-3</v>
          </cell>
          <cell r="O377">
            <v>6.9894390159398034E-3</v>
          </cell>
        </row>
        <row r="378">
          <cell r="A378" t="str">
            <v>SCOM-SHCONBR7</v>
          </cell>
          <cell r="B378" t="str">
            <v>VAR_ncap</v>
          </cell>
          <cell r="C378" t="str">
            <v>-</v>
          </cell>
          <cell r="E378">
            <v>9.4840636604403002E-5</v>
          </cell>
          <cell r="F378">
            <v>1.31053826448085E-4</v>
          </cell>
          <cell r="G378">
            <v>7.43840686056763E-5</v>
          </cell>
          <cell r="H378">
            <v>1.97560115335425E-6</v>
          </cell>
          <cell r="I378"/>
          <cell r="J378">
            <v>9.9699935079840004E-6</v>
          </cell>
          <cell r="K378">
            <v>8.4555882250022895E-5</v>
          </cell>
          <cell r="L378">
            <v>4.6580909321283301E-5</v>
          </cell>
          <cell r="M378">
            <v>3.1277907689075202E-4</v>
          </cell>
          <cell r="N378">
            <v>1.55723876151268E-5</v>
          </cell>
          <cell r="O378">
            <v>7.1403043348948895E-5</v>
          </cell>
        </row>
        <row r="379">
          <cell r="A379" t="str">
            <v>SCOM-SHCONBR7</v>
          </cell>
          <cell r="B379" t="str">
            <v>VAR_cap</v>
          </cell>
          <cell r="C379" t="str">
            <v>-</v>
          </cell>
          <cell r="D379"/>
          <cell r="E379">
            <v>9.4840636604403002E-5</v>
          </cell>
          <cell r="F379">
            <v>2.2580795337593041E-4</v>
          </cell>
          <cell r="G379">
            <v>2.9998823787130474E-4</v>
          </cell>
          <cell r="H379">
            <v>3.0171239020939587E-4</v>
          </cell>
          <cell r="I379">
            <v>3.0150828393891885E-4</v>
          </cell>
          <cell r="J379">
            <v>3.1112515266292108E-4</v>
          </cell>
          <cell r="K379">
            <v>3.6390181048529956E-4</v>
          </cell>
          <cell r="L379">
            <v>2.3589191027417766E-4</v>
          </cell>
          <cell r="M379">
            <v>4.5467367424511406E-4</v>
          </cell>
          <cell r="N379">
            <v>4.684720807814868E-4</v>
          </cell>
          <cell r="O379">
            <v>5.3887249857478641E-4</v>
          </cell>
        </row>
        <row r="380">
          <cell r="A380" t="str">
            <v>SCOM-SHCONBR8</v>
          </cell>
          <cell r="B380" t="str">
            <v>VAR_fout</v>
          </cell>
          <cell r="C380" t="str">
            <v>SCOM-SHCON</v>
          </cell>
          <cell r="E380">
            <v>4.3486644142676299E-4</v>
          </cell>
          <cell r="F380">
            <v>6.0013576258375278E-4</v>
          </cell>
          <cell r="G380">
            <v>6.6297973656774447E-4</v>
          </cell>
          <cell r="H380">
            <v>6.7173745342826515E-4</v>
          </cell>
          <cell r="I380">
            <v>6.7143753568644235E-4</v>
          </cell>
          <cell r="J380">
            <v>6.8182930084747704E-4</v>
          </cell>
          <cell r="K380">
            <v>8.7575248417451216E-4</v>
          </cell>
          <cell r="L380">
            <v>5.3783150058656418E-4</v>
          </cell>
          <cell r="M380">
            <v>8.8652501050122976E-4</v>
          </cell>
          <cell r="N380">
            <v>9.1281416540144186E-4</v>
          </cell>
          <cell r="O380">
            <v>1.5833179691655897E-3</v>
          </cell>
        </row>
        <row r="381">
          <cell r="A381" t="str">
            <v>SCOM-SHCONBR8</v>
          </cell>
          <cell r="B381" t="str">
            <v>VAR_fin</v>
          </cell>
          <cell r="C381" t="str">
            <v>CON</v>
          </cell>
          <cell r="E381">
            <v>4.3486644142676299E-4</v>
          </cell>
          <cell r="F381">
            <v>6.0013576258375278E-4</v>
          </cell>
          <cell r="G381">
            <v>6.6297973656774447E-4</v>
          </cell>
          <cell r="H381">
            <v>6.7173745342826515E-4</v>
          </cell>
          <cell r="I381">
            <v>6.7143753568644235E-4</v>
          </cell>
          <cell r="J381">
            <v>6.8182930084747704E-4</v>
          </cell>
          <cell r="K381">
            <v>8.7575248417451216E-4</v>
          </cell>
          <cell r="L381">
            <v>5.3783150058656418E-4</v>
          </cell>
          <cell r="M381">
            <v>8.8652501050122976E-4</v>
          </cell>
          <cell r="N381">
            <v>9.1281416540144186E-4</v>
          </cell>
          <cell r="O381">
            <v>1.5833179691655897E-3</v>
          </cell>
        </row>
        <row r="382">
          <cell r="A382" t="str">
            <v>SCOM-SHCONBR8</v>
          </cell>
          <cell r="B382" t="str">
            <v>VAR_ncap</v>
          </cell>
          <cell r="C382" t="str">
            <v>-</v>
          </cell>
          <cell r="D382"/>
          <cell r="E382">
            <v>3.2077169955093901E-5</v>
          </cell>
          <cell r="F382">
            <v>1.28475912483867E-5</v>
          </cell>
          <cell r="G382">
            <v>4.98131628440383E-6</v>
          </cell>
          <cell r="H382">
            <v>8.1527037099687703E-7</v>
          </cell>
          <cell r="I382"/>
          <cell r="J382">
            <v>1.0260980872663899E-6</v>
          </cell>
          <cell r="K382">
            <v>2.58936759327342E-5</v>
          </cell>
          <cell r="L382">
            <v>5.4695669874149503E-6</v>
          </cell>
          <cell r="M382">
            <v>3.4422054553704297E-5</v>
          </cell>
          <cell r="N382">
            <v>2.7730944988652801E-6</v>
          </cell>
          <cell r="O382">
            <v>5.2279279782060298E-5</v>
          </cell>
        </row>
        <row r="383">
          <cell r="A383" t="str">
            <v>SCOM-SHCONBR8</v>
          </cell>
          <cell r="B383" t="str">
            <v>VAR_cap</v>
          </cell>
          <cell r="C383" t="str">
            <v>-</v>
          </cell>
          <cell r="E383">
            <v>3.2077169955093901E-5</v>
          </cell>
          <cell r="F383">
            <v>4.4862998203708193E-5</v>
          </cell>
          <cell r="G383">
            <v>4.9731042082691588E-5</v>
          </cell>
          <cell r="H383">
            <v>5.0412871078051959E-5</v>
          </cell>
          <cell r="I383">
            <v>5.0307555982910635E-5</v>
          </cell>
          <cell r="J383">
            <v>5.1175856869154221E-5</v>
          </cell>
          <cell r="K383">
            <v>6.6190405331049813E-5</v>
          </cell>
          <cell r="L383">
            <v>4.0043914351296598E-5</v>
          </cell>
          <cell r="M383">
            <v>6.7024188896656848E-5</v>
          </cell>
          <cell r="N383">
            <v>6.9056800909942937E-5</v>
          </cell>
          <cell r="O383">
            <v>1.2091480885809572E-4</v>
          </cell>
        </row>
        <row r="384">
          <cell r="A384" t="str">
            <v>ITOT-ELCSPEC</v>
          </cell>
          <cell r="B384" t="str">
            <v>VAR_fout</v>
          </cell>
          <cell r="C384" t="str">
            <v>ITOT-ELS</v>
          </cell>
          <cell r="D384">
            <v>48.063397652170998</v>
          </cell>
          <cell r="E384">
            <v>49.86639536457772</v>
          </cell>
          <cell r="F384">
            <v>51.51614320710113</v>
          </cell>
          <cell r="G384">
            <v>52.968438008054498</v>
          </cell>
          <cell r="H384">
            <v>53.138210906687085</v>
          </cell>
          <cell r="I384">
            <v>53.572041239346632</v>
          </cell>
          <cell r="J384">
            <v>54.177491734277481</v>
          </cell>
          <cell r="K384">
            <v>54.956484810523982</v>
          </cell>
          <cell r="L384">
            <v>55.66759269951757</v>
          </cell>
          <cell r="M384">
            <v>57.22971521466777</v>
          </cell>
          <cell r="N384">
            <v>55.769968835061924</v>
          </cell>
          <cell r="O384">
            <v>55.900837462953312</v>
          </cell>
        </row>
        <row r="385">
          <cell r="A385" t="str">
            <v>ITOT-ELCSPEC</v>
          </cell>
          <cell r="B385" t="str">
            <v>VAR_fin</v>
          </cell>
          <cell r="C385" t="str">
            <v>ITOT_ELC</v>
          </cell>
          <cell r="D385">
            <v>48.063397652170998</v>
          </cell>
          <cell r="E385">
            <v>49.86639536457772</v>
          </cell>
          <cell r="F385">
            <v>51.51614320710113</v>
          </cell>
          <cell r="G385">
            <v>52.968438008054498</v>
          </cell>
          <cell r="H385">
            <v>53.138210906687085</v>
          </cell>
          <cell r="I385">
            <v>53.572041239346632</v>
          </cell>
          <cell r="J385">
            <v>54.177491734277481</v>
          </cell>
          <cell r="K385">
            <v>54.956484810523982</v>
          </cell>
          <cell r="L385">
            <v>55.66759269951757</v>
          </cell>
          <cell r="M385">
            <v>57.22971521466777</v>
          </cell>
          <cell r="N385">
            <v>55.769968835061924</v>
          </cell>
          <cell r="O385">
            <v>55.900837462953312</v>
          </cell>
        </row>
        <row r="386">
          <cell r="A386" t="str">
            <v>ITOT-ELCSPEC</v>
          </cell>
          <cell r="B386" t="str">
            <v>VAR_ncap</v>
          </cell>
          <cell r="C386" t="str">
            <v>-</v>
          </cell>
          <cell r="D386">
            <v>8.3509117190409196E-2</v>
          </cell>
          <cell r="E386">
            <v>9.8048122906472301E-2</v>
          </cell>
          <cell r="F386">
            <v>8.9723000845204806E-2</v>
          </cell>
          <cell r="G386">
            <v>7.8989213255762705E-2</v>
          </cell>
          <cell r="H386">
            <v>9.2620229388170397E-3</v>
          </cell>
          <cell r="I386">
            <v>2.3631177986467199E-2</v>
          </cell>
          <cell r="J386">
            <v>1.77932107316722</v>
          </cell>
          <cell r="K386">
            <v>1.0975563373307899</v>
          </cell>
          <cell r="L386">
            <v>0.117641746374908</v>
          </cell>
          <cell r="M386">
            <v>9.4236627648877302E-2</v>
          </cell>
          <cell r="N386">
            <v>0.22279400037226699</v>
          </cell>
          <cell r="O386">
            <v>1.5079072002688001</v>
          </cell>
        </row>
        <row r="387">
          <cell r="A387" t="str">
            <v>ITOT-ELCSPEC</v>
          </cell>
          <cell r="B387" t="str">
            <v>VAR_cap</v>
          </cell>
          <cell r="C387" t="str">
            <v>-</v>
          </cell>
          <cell r="D387">
            <v>2.6138363492231194</v>
          </cell>
          <cell r="E387">
            <v>2.7118827127399086</v>
          </cell>
          <cell r="F387">
            <v>2.8016010907682438</v>
          </cell>
          <cell r="G387">
            <v>2.8805761828521259</v>
          </cell>
          <cell r="H387">
            <v>2.8898142415952193</v>
          </cell>
          <cell r="I387">
            <v>2.9134076516643459</v>
          </cell>
          <cell r="J387">
            <v>2.9463313659188701</v>
          </cell>
          <cell r="K387">
            <v>2.9887043917823695</v>
          </cell>
          <cell r="L387">
            <v>3.0273677692861316</v>
          </cell>
          <cell r="M387">
            <v>3.1123292359425068</v>
          </cell>
          <cell r="N387">
            <v>3.0329396396485473</v>
          </cell>
          <cell r="O387">
            <v>3.0400738001030962</v>
          </cell>
        </row>
        <row r="388">
          <cell r="A388" t="str">
            <v>RHNM-SHLTHDH</v>
          </cell>
          <cell r="B388" t="str">
            <v>VAR_fout</v>
          </cell>
          <cell r="C388" t="str">
            <v>RHNM-SHLTHD</v>
          </cell>
          <cell r="E388">
            <v>0.34659979336262647</v>
          </cell>
          <cell r="F388">
            <v>0.37876823345736182</v>
          </cell>
          <cell r="G388">
            <v>0.43909387271645706</v>
          </cell>
          <cell r="H388">
            <v>0.5090286834023614</v>
          </cell>
          <cell r="I388">
            <v>0.59010332872068583</v>
          </cell>
          <cell r="J388">
            <v>0.68409794540623159</v>
          </cell>
          <cell r="K388">
            <v>0.79305576993218863</v>
          </cell>
          <cell r="L388">
            <v>0.91936754004771626</v>
          </cell>
          <cell r="M388">
            <v>1.0657988969413088</v>
          </cell>
          <cell r="N388">
            <v>1.2355534802770218</v>
          </cell>
          <cell r="O388">
            <v>1.432381145039308</v>
          </cell>
        </row>
        <row r="389">
          <cell r="A389" t="str">
            <v>RHNM-SHLTHDH</v>
          </cell>
          <cell r="B389" t="str">
            <v>VAR_fin</v>
          </cell>
          <cell r="C389" t="str">
            <v>RHNMLTHDHC</v>
          </cell>
          <cell r="D389"/>
          <cell r="E389">
            <v>0.34659979336262647</v>
          </cell>
          <cell r="F389">
            <v>0.37876823345736182</v>
          </cell>
          <cell r="G389">
            <v>0.43909387271645706</v>
          </cell>
          <cell r="H389">
            <v>0.5090286834023614</v>
          </cell>
          <cell r="I389">
            <v>0.59010332872068583</v>
          </cell>
          <cell r="J389">
            <v>0.68409794540623159</v>
          </cell>
          <cell r="K389">
            <v>0.79305576993218863</v>
          </cell>
          <cell r="L389">
            <v>0.91936754004771626</v>
          </cell>
          <cell r="M389">
            <v>1.0657988969413088</v>
          </cell>
          <cell r="N389">
            <v>1.2355534802770218</v>
          </cell>
          <cell r="O389">
            <v>1.432381145039308</v>
          </cell>
        </row>
        <row r="390">
          <cell r="A390" t="str">
            <v>RHNM-SHLTHDH</v>
          </cell>
          <cell r="B390" t="str">
            <v>VAR_fin</v>
          </cell>
          <cell r="C390" t="str">
            <v>RHNM_LTH_DH</v>
          </cell>
          <cell r="E390">
            <v>0.35010080137639032</v>
          </cell>
          <cell r="F390">
            <v>0.3825941752094566</v>
          </cell>
          <cell r="G390">
            <v>0.44352916436005757</v>
          </cell>
          <cell r="H390">
            <v>0.51417038727511233</v>
          </cell>
          <cell r="I390">
            <v>0.59606396840473308</v>
          </cell>
          <cell r="J390">
            <v>0.69100802566286046</v>
          </cell>
          <cell r="K390">
            <v>0.80106643427493784</v>
          </cell>
          <cell r="L390">
            <v>0.9286540808562791</v>
          </cell>
          <cell r="M390">
            <v>1.0765645423649584</v>
          </cell>
          <cell r="N390">
            <v>1.2480338184616366</v>
          </cell>
          <cell r="O390">
            <v>1.4468496414538452</v>
          </cell>
        </row>
        <row r="391">
          <cell r="A391" t="str">
            <v>RHNM-SHLTHDH</v>
          </cell>
          <cell r="B391" t="str">
            <v>VAR_ncap</v>
          </cell>
          <cell r="C391" t="str">
            <v>-</v>
          </cell>
          <cell r="D391"/>
          <cell r="E391">
            <v>2.8586942325652599E-2</v>
          </cell>
          <cell r="F391">
            <v>1.2626627783035101E-3</v>
          </cell>
          <cell r="G391">
            <v>4.31582569214717E-3</v>
          </cell>
          <cell r="H391">
            <v>8.4407567739807499E-3</v>
          </cell>
          <cell r="I391">
            <v>8.1654143178802301E-3</v>
          </cell>
          <cell r="J391">
            <v>6.20977008612423E-3</v>
          </cell>
          <cell r="K391">
            <v>8.4328708643450802E-3</v>
          </cell>
          <cell r="L391">
            <v>8.8395952098864802E-3</v>
          </cell>
          <cell r="M391">
            <v>1.23214862716586E-2</v>
          </cell>
          <cell r="N391">
            <v>9.5025005571803892E-3</v>
          </cell>
          <cell r="O391">
            <v>1.55354826493281E-2</v>
          </cell>
        </row>
        <row r="392">
          <cell r="A392" t="str">
            <v>RHNM-SHLTHDH</v>
          </cell>
          <cell r="B392" t="str">
            <v>VAR_cap</v>
          </cell>
          <cell r="C392" t="str">
            <v>-</v>
          </cell>
          <cell r="D392"/>
          <cell r="E392">
            <v>2.8586942325652599E-2</v>
          </cell>
          <cell r="F392">
            <v>2.9849605103956098E-2</v>
          </cell>
          <cell r="G392">
            <v>3.4165430796103201E-2</v>
          </cell>
          <cell r="H392">
            <v>4.2606187570083998E-2</v>
          </cell>
          <cell r="I392">
            <v>5.0771601887964202E-2</v>
          </cell>
          <cell r="J392">
            <v>5.6981371974088403E-2</v>
          </cell>
          <cell r="K392">
            <v>6.5414242838433501E-2</v>
          </cell>
          <cell r="L392">
            <v>7.4253838048320003E-2</v>
          </cell>
          <cell r="M392">
            <v>8.6575324319978594E-2</v>
          </cell>
          <cell r="N392">
            <v>9.6077824877159004E-2</v>
          </cell>
          <cell r="O392">
            <v>0.111613307526487</v>
          </cell>
        </row>
        <row r="393">
          <cell r="A393" t="str">
            <v>SCOM-SHCONBR9</v>
          </cell>
          <cell r="B393" t="str">
            <v>VAR_fout</v>
          </cell>
          <cell r="C393" t="str">
            <v>SCOM-SHCON</v>
          </cell>
          <cell r="D393"/>
          <cell r="E393">
            <v>1.5741573696579297E-4</v>
          </cell>
          <cell r="F393">
            <v>1.9245739804837474E-4</v>
          </cell>
          <cell r="G393">
            <v>2.0577909738340739E-4</v>
          </cell>
          <cell r="H393">
            <v>2.0861056410525111E-4</v>
          </cell>
          <cell r="I393">
            <v>2.0907084330806853E-4</v>
          </cell>
          <cell r="J393">
            <v>2.1159134961081427E-4</v>
          </cell>
          <cell r="K393">
            <v>2.6864784434556694E-4</v>
          </cell>
          <cell r="L393">
            <v>1.6640960842221719E-4</v>
          </cell>
          <cell r="M393">
            <v>2.699605371595456E-4</v>
          </cell>
          <cell r="N393">
            <v>2.7848178197195352E-4</v>
          </cell>
          <cell r="O393">
            <v>5.3028269420733309E-4</v>
          </cell>
        </row>
        <row r="394">
          <cell r="A394" t="str">
            <v>SCOM-SHCONBR9</v>
          </cell>
          <cell r="B394" t="str">
            <v>VAR_fin</v>
          </cell>
          <cell r="C394" t="str">
            <v>CON</v>
          </cell>
          <cell r="E394">
            <v>1.5741573696579297E-4</v>
          </cell>
          <cell r="F394">
            <v>1.9245739804837474E-4</v>
          </cell>
          <cell r="G394">
            <v>2.0577909738340739E-4</v>
          </cell>
          <cell r="H394">
            <v>2.0861056410525111E-4</v>
          </cell>
          <cell r="I394">
            <v>2.0907084330806853E-4</v>
          </cell>
          <cell r="J394">
            <v>2.1159134961081427E-4</v>
          </cell>
          <cell r="K394">
            <v>2.6864784434556694E-4</v>
          </cell>
          <cell r="L394">
            <v>1.6640960842221719E-4</v>
          </cell>
          <cell r="M394">
            <v>2.699605371595456E-4</v>
          </cell>
          <cell r="N394">
            <v>2.7848178197195352E-4</v>
          </cell>
          <cell r="O394">
            <v>5.3028269420733309E-4</v>
          </cell>
        </row>
        <row r="395">
          <cell r="A395" t="str">
            <v>SCOM-SHCONBR9</v>
          </cell>
          <cell r="B395" t="str">
            <v>VAR_ncap</v>
          </cell>
          <cell r="C395" t="str">
            <v>-</v>
          </cell>
          <cell r="E395">
            <v>1.0546035733412399E-5</v>
          </cell>
          <cell r="F395">
            <v>2.7626132952166698E-6</v>
          </cell>
          <cell r="G395">
            <v>1.1001554085835399E-6</v>
          </cell>
          <cell r="H395">
            <v>2.8790912872422E-7</v>
          </cell>
          <cell r="I395"/>
          <cell r="J395">
            <v>3.07686485923049E-7</v>
          </cell>
          <cell r="K395">
            <v>8.0518579738796995E-6</v>
          </cell>
          <cell r="L395">
            <v>1.2546057976525201E-6</v>
          </cell>
          <cell r="M395">
            <v>9.6620361485050707E-6</v>
          </cell>
          <cell r="N395">
            <v>9.2087928734479798E-7</v>
          </cell>
          <cell r="O395">
            <v>1.9631610374097001E-5</v>
          </cell>
        </row>
        <row r="396">
          <cell r="A396" t="str">
            <v>SCOM-SHCONBR9</v>
          </cell>
          <cell r="B396" t="str">
            <v>VAR_cap</v>
          </cell>
          <cell r="C396" t="str">
            <v>-</v>
          </cell>
          <cell r="D396"/>
          <cell r="E396">
            <v>1.0546035733412399E-5</v>
          </cell>
          <cell r="F396">
            <v>1.3269033873951923E-5</v>
          </cell>
          <cell r="G396">
            <v>1.4309514179104079E-5</v>
          </cell>
          <cell r="H396">
            <v>1.4533135308930616E-5</v>
          </cell>
          <cell r="I396">
            <v>1.4488131781785429E-5</v>
          </cell>
          <cell r="J396">
            <v>1.4748167991447044E-5</v>
          </cell>
          <cell r="K396">
            <v>1.9192124285993825E-5</v>
          </cell>
          <cell r="L396">
            <v>1.1242491554754127E-5</v>
          </cell>
          <cell r="M396">
            <v>1.9294409535525563E-5</v>
          </cell>
          <cell r="N396">
            <v>1.9954830143363548E-5</v>
          </cell>
          <cell r="O396">
            <v>3.9469558809737413E-5</v>
          </cell>
        </row>
        <row r="397">
          <cell r="A397" t="str">
            <v>ITOT-SWHCOABR</v>
          </cell>
          <cell r="B397" t="str">
            <v>VAR_fout</v>
          </cell>
          <cell r="C397" t="str">
            <v>ITOT-SWH</v>
          </cell>
          <cell r="D397">
            <v>2.3674197640670949</v>
          </cell>
          <cell r="E397">
            <v>2.3075208943463656</v>
          </cell>
          <cell r="F397">
            <v>1.2026392048232816E-2</v>
          </cell>
          <cell r="G397">
            <v>1.2905586927109741E-3</v>
          </cell>
          <cell r="H397">
            <v>1.118223154031418E-3</v>
          </cell>
          <cell r="I397">
            <v>2.8430246000547468E-3</v>
          </cell>
          <cell r="J397">
            <v>1.1383655197271211E-3</v>
          </cell>
          <cell r="K397">
            <v>1.9887298341859438E-5</v>
          </cell>
          <cell r="L397">
            <v>4.5239595458415198E-4</v>
          </cell>
          <cell r="M397">
            <v>9.0118835765218053E-5</v>
          </cell>
          <cell r="N397">
            <v>9.3917345530036877E-5</v>
          </cell>
          <cell r="O397">
            <v>9.0610349713952175E-5</v>
          </cell>
        </row>
        <row r="398">
          <cell r="A398" t="str">
            <v>ITOT-SWHCOABR</v>
          </cell>
          <cell r="B398" t="str">
            <v>VAR_fout</v>
          </cell>
          <cell r="C398" t="str">
            <v>CO2_I</v>
          </cell>
          <cell r="D398">
            <v>330.01475508123298</v>
          </cell>
          <cell r="E398">
            <v>321.18196232118299</v>
          </cell>
          <cell r="F398">
            <v>1.6701820866984001</v>
          </cell>
          <cell r="G398">
            <v>0.178559389275085</v>
          </cell>
          <cell r="H398">
            <v>0.154140202793624</v>
          </cell>
          <cell r="I398">
            <v>0.39044204507418501</v>
          </cell>
          <cell r="J398">
            <v>0.15575864749624199</v>
          </cell>
          <cell r="K398">
            <v>2.7111067004270098E-3</v>
          </cell>
          <cell r="L398">
            <v>6.1672213220515998E-2</v>
          </cell>
          <cell r="M398">
            <v>1.22853177579937E-2</v>
          </cell>
          <cell r="N398">
            <v>1.2803144015638901E-2</v>
          </cell>
          <cell r="O398">
            <v>1.23523226742403E-2</v>
          </cell>
        </row>
        <row r="399">
          <cell r="A399" t="str">
            <v>ITOT-SWHCOABR</v>
          </cell>
          <cell r="B399" t="str">
            <v>VAR_fin</v>
          </cell>
          <cell r="C399" t="str">
            <v>ICOA</v>
          </cell>
          <cell r="D399">
            <v>3.5600297204016451</v>
          </cell>
          <cell r="E399">
            <v>3.464746087607153</v>
          </cell>
          <cell r="F399">
            <v>1.8017066738925572E-2</v>
          </cell>
          <cell r="G399">
            <v>1.9262070040462276E-3</v>
          </cell>
          <cell r="H399">
            <v>1.6627853591545236E-3</v>
          </cell>
          <cell r="I399">
            <v>4.2118882963773988E-3</v>
          </cell>
          <cell r="J399">
            <v>1.6802443095603272E-3</v>
          </cell>
          <cell r="K399">
            <v>2.9246026973322699E-5</v>
          </cell>
          <cell r="L399">
            <v>6.6528816850610587E-4</v>
          </cell>
          <cell r="M399">
            <v>1.3252769965473238E-4</v>
          </cell>
          <cell r="N399">
            <v>1.3811374342652489E-4</v>
          </cell>
          <cell r="O399">
            <v>1.3325051428522377E-4</v>
          </cell>
        </row>
        <row r="400">
          <cell r="A400" t="str">
            <v>ITOT-SWHCOABR</v>
          </cell>
          <cell r="B400" t="str">
            <v>VAR_ncap</v>
          </cell>
          <cell r="C400" t="str">
            <v>-</v>
          </cell>
          <cell r="E400">
            <v>3.4273536033986697E-5</v>
          </cell>
          <cell r="F400">
            <v>3.4307235935910703E-5</v>
          </cell>
          <cell r="G400">
            <v>2.6220699004788899E-5</v>
          </cell>
          <cell r="H400">
            <v>6.7158104841612303E-5</v>
          </cell>
          <cell r="I400">
            <v>1.9754883894971699E-4</v>
          </cell>
          <cell r="J400">
            <v>2.4327971501169699E-5</v>
          </cell>
          <cell r="K400">
            <v>5.5120844257656795E-7</v>
          </cell>
          <cell r="L400">
            <v>4.1312589937770997E-5</v>
          </cell>
          <cell r="M400">
            <v>4.9012630638487197E-6</v>
          </cell>
          <cell r="N400">
            <v>4.8413245012565201E-6</v>
          </cell>
          <cell r="O400">
            <v>4.3855858527002802E-6</v>
          </cell>
        </row>
        <row r="401">
          <cell r="A401" t="str">
            <v>ITOT-SWHCOABR</v>
          </cell>
          <cell r="B401" t="str">
            <v>VAR_cap</v>
          </cell>
          <cell r="C401" t="str">
            <v>-</v>
          </cell>
          <cell r="D401">
            <v>0.26172155007150499</v>
          </cell>
          <cell r="E401">
            <v>0.17857639656542945</v>
          </cell>
          <cell r="F401">
            <v>1.1377732803369289E-3</v>
          </cell>
          <cell r="G401">
            <v>1.2047423540667568E-4</v>
          </cell>
          <cell r="H401">
            <v>1.0416134255009091E-4</v>
          </cell>
          <cell r="I401">
            <v>2.6639101096020122E-4</v>
          </cell>
          <cell r="J401">
            <v>1.0603856395454198E-4</v>
          </cell>
          <cell r="K401">
            <v>6.9384785809302094E-7</v>
          </cell>
          <cell r="L401">
            <v>4.1476231883336792E-5</v>
          </cell>
          <cell r="M401">
            <v>6.9910209449073021E-6</v>
          </cell>
          <cell r="N401">
            <v>7.3317889858034023E-6</v>
          </cell>
          <cell r="O401">
            <v>7.0016294712573403E-6</v>
          </cell>
        </row>
        <row r="402">
          <cell r="A402" t="str">
            <v>RHSA-WHDEM</v>
          </cell>
          <cell r="B402" t="str">
            <v>VAR_fout</v>
          </cell>
          <cell r="C402" t="str">
            <v>RHSA-WHD</v>
          </cell>
          <cell r="D402">
            <v>26.438654975424289</v>
          </cell>
          <cell r="E402">
            <v>25.92879146371218</v>
          </cell>
          <cell r="F402">
            <v>25.418927951999976</v>
          </cell>
          <cell r="G402">
            <v>25.509072923999994</v>
          </cell>
          <cell r="H402">
            <v>25.499829726000012</v>
          </cell>
          <cell r="I402">
            <v>25.33969431720001</v>
          </cell>
          <cell r="J402">
            <v>25.129286488799984</v>
          </cell>
          <cell r="K402">
            <v>24.930159425999989</v>
          </cell>
          <cell r="L402">
            <v>25.250286988188904</v>
          </cell>
          <cell r="M402">
            <v>24.785394604187807</v>
          </cell>
          <cell r="N402">
            <v>24.326761510807483</v>
          </cell>
          <cell r="O402">
            <v>23.897883426756486</v>
          </cell>
        </row>
        <row r="403">
          <cell r="A403" t="str">
            <v>RHSA-WHDEM</v>
          </cell>
          <cell r="B403" t="str">
            <v>VAR_fin</v>
          </cell>
          <cell r="C403" t="str">
            <v>RHSA-WHNGA</v>
          </cell>
          <cell r="D403">
            <v>6.2002527779885916</v>
          </cell>
          <cell r="E403">
            <v>5.1770184951032272</v>
          </cell>
          <cell r="F403">
            <v>8.5492535975565165</v>
          </cell>
          <cell r="G403">
            <v>9.0894254215305832</v>
          </cell>
          <cell r="H403">
            <v>6.2407846348625942</v>
          </cell>
          <cell r="I403">
            <v>2.7323977082485906</v>
          </cell>
          <cell r="J403">
            <v>1.472757833468032</v>
          </cell>
          <cell r="K403">
            <v>0.99016506987345887</v>
          </cell>
          <cell r="L403">
            <v>0.85728442802780436</v>
          </cell>
          <cell r="M403">
            <v>0.73835085475866091</v>
          </cell>
          <cell r="N403">
            <v>0.81558070560073825</v>
          </cell>
          <cell r="O403">
            <v>0.6390589092142841</v>
          </cell>
        </row>
        <row r="404">
          <cell r="A404" t="str">
            <v>RHSA-WHDEM</v>
          </cell>
          <cell r="B404" t="str">
            <v>VAR_fin</v>
          </cell>
          <cell r="C404" t="str">
            <v>RHSA-WHLFO</v>
          </cell>
          <cell r="D404">
            <v>6.8081948482392836</v>
          </cell>
          <cell r="E404">
            <v>5.9067651538501469</v>
          </cell>
          <cell r="F404">
            <v>2.6133062201084001</v>
          </cell>
          <cell r="G404">
            <v>0.59758234449721626</v>
          </cell>
          <cell r="H404">
            <v>0.2326791489879107</v>
          </cell>
          <cell r="I404">
            <v>0.15197021800394994</v>
          </cell>
          <cell r="J404">
            <v>0.14671774008005437</v>
          </cell>
          <cell r="K404">
            <v>0.20639750628730083</v>
          </cell>
          <cell r="L404">
            <v>0.24853468215785146</v>
          </cell>
          <cell r="M404">
            <v>0.21698146475630875</v>
          </cell>
          <cell r="N404">
            <v>0.28927913152541301</v>
          </cell>
          <cell r="O404">
            <v>0.22740139490295316</v>
          </cell>
        </row>
        <row r="405">
          <cell r="A405" t="str">
            <v>RHSA-WHDEM</v>
          </cell>
          <cell r="B405" t="str">
            <v>VAR_fin</v>
          </cell>
          <cell r="C405" t="str">
            <v>RHSA-WHWOD</v>
          </cell>
          <cell r="D405">
            <v>0.55700097674759275</v>
          </cell>
          <cell r="E405">
            <v>0.59687954668952936</v>
          </cell>
          <cell r="F405">
            <v>0.32328261445747902</v>
          </cell>
          <cell r="G405">
            <v>0.31775409677309147</v>
          </cell>
          <cell r="H405">
            <v>0.3058978800939976</v>
          </cell>
          <cell r="I405">
            <v>0.31321426482356224</v>
          </cell>
          <cell r="J405">
            <v>0.33604990260296658</v>
          </cell>
          <cell r="K405">
            <v>0.3616612918691075</v>
          </cell>
          <cell r="L405">
            <v>0.33436716275505002</v>
          </cell>
          <cell r="M405">
            <v>0.26779559175288076</v>
          </cell>
          <cell r="N405">
            <v>0.34946899943413051</v>
          </cell>
          <cell r="O405">
            <v>0.27619078436858124</v>
          </cell>
        </row>
        <row r="406">
          <cell r="A406" t="str">
            <v>RHSA-WHDEM</v>
          </cell>
          <cell r="B406" t="str">
            <v>VAR_fin</v>
          </cell>
          <cell r="C406" t="str">
            <v>RHSA-WHNGAH</v>
          </cell>
          <cell r="D406">
            <v>1.7119320761862716E-2</v>
          </cell>
          <cell r="F406">
            <v>5.2787285440616921E-2</v>
          </cell>
          <cell r="G406">
            <v>0.10559542120808096</v>
          </cell>
          <cell r="H406">
            <v>0.70417175536475762</v>
          </cell>
          <cell r="I406">
            <v>0.6746621055110571</v>
          </cell>
          <cell r="J406">
            <v>1.1685295951071348</v>
          </cell>
          <cell r="K406">
            <v>0.69538759857661891</v>
          </cell>
          <cell r="L406">
            <v>0.72809330263184058</v>
          </cell>
          <cell r="M406">
            <v>0.67486752228214375</v>
          </cell>
          <cell r="N406">
            <v>0.75721685480737211</v>
          </cell>
          <cell r="O406">
            <v>0.71313474279711742</v>
          </cell>
        </row>
        <row r="407">
          <cell r="A407" t="str">
            <v>RHSA-WHDEM</v>
          </cell>
          <cell r="B407" t="str">
            <v>VAR_fin</v>
          </cell>
          <cell r="C407" t="str">
            <v>RHSA-WHNST</v>
          </cell>
          <cell r="D407">
            <v>7.7879965858875203E-2</v>
          </cell>
          <cell r="E407">
            <v>5.1197989774421607E-4</v>
          </cell>
          <cell r="F407">
            <v>2.6925463196852989E-2</v>
          </cell>
          <cell r="G407">
            <v>5.7768639499195633E-2</v>
          </cell>
          <cell r="H407">
            <v>6.1260131866775008E-2</v>
          </cell>
          <cell r="I407">
            <v>8.6986127830875004E-2</v>
          </cell>
          <cell r="J407">
            <v>8.5952247060063991E-2</v>
          </cell>
          <cell r="K407">
            <v>0.12178515598257519</v>
          </cell>
          <cell r="L407">
            <v>0.14796978075649653</v>
          </cell>
          <cell r="M407">
            <v>0.12950780692135172</v>
          </cell>
          <cell r="N407">
            <v>0.1764453962572928</v>
          </cell>
          <cell r="O407">
            <v>0.14157839441257136</v>
          </cell>
        </row>
        <row r="408">
          <cell r="A408" t="str">
            <v>RHSA-WHDEM</v>
          </cell>
          <cell r="B408" t="str">
            <v>VAR_fin</v>
          </cell>
          <cell r="C408" t="str">
            <v>RHSA-WHPLT</v>
          </cell>
          <cell r="D408">
            <v>0.27064052059488303</v>
          </cell>
          <cell r="E408">
            <v>0.19453800529375809</v>
          </cell>
          <cell r="F408">
            <v>0.1444215669794767</v>
          </cell>
          <cell r="G408">
            <v>0.18499878303821291</v>
          </cell>
          <cell r="H408">
            <v>0.20506395151024645</v>
          </cell>
          <cell r="I408">
            <v>0.23520878477053142</v>
          </cell>
          <cell r="J408">
            <v>0.23008066680387554</v>
          </cell>
          <cell r="K408">
            <v>0.28507468396846725</v>
          </cell>
          <cell r="L408">
            <v>0.33084771212062136</v>
          </cell>
          <cell r="M408">
            <v>0.28676081025263378</v>
          </cell>
          <cell r="N408">
            <v>0.3708173420541796</v>
          </cell>
          <cell r="O408">
            <v>0.30977720688113947</v>
          </cell>
        </row>
        <row r="409">
          <cell r="A409" t="str">
            <v>RHSA-WHDEM</v>
          </cell>
          <cell r="B409" t="str">
            <v>VAR_fin</v>
          </cell>
          <cell r="C409" t="str">
            <v>RHSA-WHLTHRD</v>
          </cell>
          <cell r="D409">
            <v>1.276553782032148</v>
          </cell>
          <cell r="E409">
            <v>1.462984279129713</v>
          </cell>
          <cell r="F409">
            <v>1.299060134219292</v>
          </cell>
          <cell r="G409">
            <v>0.9931240615320428</v>
          </cell>
          <cell r="H409">
            <v>0.994621099269418</v>
          </cell>
          <cell r="I409">
            <v>1.1012283267798519</v>
          </cell>
          <cell r="J409">
            <v>1.2410044673568246</v>
          </cell>
          <cell r="K409">
            <v>1.2218891075698557</v>
          </cell>
          <cell r="L409">
            <v>1.2155149330525548</v>
          </cell>
          <cell r="M409">
            <v>1.1085652543293358</v>
          </cell>
          <cell r="N409">
            <v>1.2703358519493755</v>
          </cell>
          <cell r="O409">
            <v>1.1076030966808772</v>
          </cell>
        </row>
        <row r="410">
          <cell r="A410" t="str">
            <v>RHSA-WHDEM</v>
          </cell>
          <cell r="B410" t="str">
            <v>VAR_fin</v>
          </cell>
          <cell r="C410" t="str">
            <v>RHSA-WHELCB</v>
          </cell>
          <cell r="D410">
            <v>6.4550873498063588</v>
          </cell>
          <cell r="E410">
            <v>6.9683020343255793</v>
          </cell>
          <cell r="F410">
            <v>5.8928939868543546</v>
          </cell>
          <cell r="G410">
            <v>4.109654093816177</v>
          </cell>
          <cell r="H410">
            <v>2.0307185531444527</v>
          </cell>
          <cell r="I410">
            <v>1.2015243145174337</v>
          </cell>
          <cell r="J410">
            <v>0.80591003608171785</v>
          </cell>
          <cell r="K410">
            <v>2.5809869593754069</v>
          </cell>
          <cell r="L410">
            <v>3.1652588644779143</v>
          </cell>
          <cell r="M410">
            <v>3.1051158716637239</v>
          </cell>
          <cell r="N410">
            <v>2.2114054153789522</v>
          </cell>
          <cell r="O410">
            <v>0.90630017604491264</v>
          </cell>
        </row>
        <row r="411">
          <cell r="A411" t="str">
            <v>RHSA-WHDEM</v>
          </cell>
          <cell r="B411" t="str">
            <v>VAR_fin</v>
          </cell>
          <cell r="C411" t="str">
            <v>RHSA-WHSOL</v>
          </cell>
          <cell r="D411">
            <v>1.6630540559427145</v>
          </cell>
          <cell r="E411">
            <v>1.9869146976806396</v>
          </cell>
          <cell r="F411">
            <v>1.5121351732416035</v>
          </cell>
          <cell r="G411">
            <v>1.6051019960260484</v>
          </cell>
          <cell r="H411">
            <v>1.1112054262772302</v>
          </cell>
          <cell r="I411">
            <v>2.3332571734069858</v>
          </cell>
          <cell r="J411">
            <v>3.3234729579199631</v>
          </cell>
          <cell r="K411">
            <v>3.2073202493629172</v>
          </cell>
          <cell r="L411">
            <v>2.4583497613968155</v>
          </cell>
          <cell r="M411">
            <v>0.68019901908653413</v>
          </cell>
          <cell r="N411">
            <v>2.4214404467512045</v>
          </cell>
          <cell r="O411">
            <v>1.9223378563871945</v>
          </cell>
        </row>
        <row r="412">
          <cell r="A412" t="str">
            <v>RHSA-WHDEM</v>
          </cell>
          <cell r="B412" t="str">
            <v>VAR_fin</v>
          </cell>
          <cell r="C412" t="str">
            <v>RHSA-WHELCH</v>
          </cell>
          <cell r="D412">
            <v>3.1130492178303157</v>
          </cell>
          <cell r="E412">
            <v>3.6350551128717603</v>
          </cell>
          <cell r="F412">
            <v>5.0050595161891334</v>
          </cell>
          <cell r="G412">
            <v>8.4482656721904803</v>
          </cell>
          <cell r="H412">
            <v>13.613624750747361</v>
          </cell>
          <cell r="I412">
            <v>16.509442899667434</v>
          </cell>
          <cell r="J412">
            <v>16.319008648989197</v>
          </cell>
          <cell r="K412">
            <v>15.259689410097067</v>
          </cell>
          <cell r="L412">
            <v>15.764263967303712</v>
          </cell>
          <cell r="M412">
            <v>17.577448015559998</v>
          </cell>
          <cell r="N412">
            <v>15.664968974899455</v>
          </cell>
          <cell r="O412">
            <v>17.654698473548304</v>
          </cell>
        </row>
        <row r="413">
          <cell r="A413" t="str">
            <v>RHSA-WHNGAHP</v>
          </cell>
          <cell r="B413" t="str">
            <v>VAR_fout</v>
          </cell>
          <cell r="C413" t="str">
            <v>RHSA-WHANGAH</v>
          </cell>
          <cell r="F413">
            <v>8.2321670481239912E-3</v>
          </cell>
          <cell r="G413">
            <v>9.6334433247602606E-3</v>
          </cell>
          <cell r="H413">
            <v>0.71151104263467979</v>
          </cell>
          <cell r="I413">
            <v>0.70355569519055328</v>
          </cell>
          <cell r="J413">
            <v>1.2612282728045994</v>
          </cell>
          <cell r="K413">
            <v>0.71214862707164639</v>
          </cell>
          <cell r="L413">
            <v>0.71238952107840048</v>
          </cell>
          <cell r="M413">
            <v>0.71298091603443658</v>
          </cell>
          <cell r="N413">
            <v>0.71294371738243456</v>
          </cell>
          <cell r="O413">
            <v>0.7130965621086478</v>
          </cell>
        </row>
        <row r="414">
          <cell r="A414" t="str">
            <v>RHSA-WHNGAHP</v>
          </cell>
          <cell r="B414" t="str">
            <v>VAR_fout</v>
          </cell>
          <cell r="C414" t="str">
            <v>CO2_R</v>
          </cell>
          <cell r="F414">
            <v>0.27295368695719802</v>
          </cell>
          <cell r="G414">
            <v>0.317734621939461</v>
          </cell>
          <cell r="H414">
            <v>22.826634132307099</v>
          </cell>
          <cell r="I414">
            <v>21.971506760103701</v>
          </cell>
          <cell r="J414">
            <v>38.680410324186703</v>
          </cell>
          <cell r="K414">
            <v>21.455759918184199</v>
          </cell>
          <cell r="L414">
            <v>21.463017622233799</v>
          </cell>
          <cell r="M414">
            <v>21.480835290781101</v>
          </cell>
          <cell r="N414">
            <v>21.4797145621631</v>
          </cell>
          <cell r="O414">
            <v>21.484319499427201</v>
          </cell>
        </row>
        <row r="415">
          <cell r="A415" t="str">
            <v>RHSA-WHNGAHP</v>
          </cell>
          <cell r="B415" t="str">
            <v>VAR_fin</v>
          </cell>
          <cell r="C415" t="str">
            <v>RNGA</v>
          </cell>
          <cell r="F415">
            <v>4.8396043786737173E-3</v>
          </cell>
          <cell r="G415">
            <v>5.6335925875791015E-3</v>
          </cell>
          <cell r="H415">
            <v>0.40472755553736062</v>
          </cell>
          <cell r="I415">
            <v>0.38956572269687351</v>
          </cell>
          <cell r="J415">
            <v>0.68582287808841724</v>
          </cell>
          <cell r="K415">
            <v>0.38042127514510998</v>
          </cell>
          <cell r="L415">
            <v>0.38054995784102547</v>
          </cell>
          <cell r="M415">
            <v>0.38086587395001975</v>
          </cell>
          <cell r="N415">
            <v>0.38084600287523251</v>
          </cell>
          <cell r="O415">
            <v>0.38092765069906398</v>
          </cell>
        </row>
        <row r="416">
          <cell r="A416" t="str">
            <v>RHSA-WHNGAHP</v>
          </cell>
          <cell r="B416" t="str">
            <v>VAR_ncap</v>
          </cell>
          <cell r="C416" t="str">
            <v>-</v>
          </cell>
          <cell r="E416">
            <v>9.0737254830941395E-6</v>
          </cell>
          <cell r="F416">
            <v>7.1152782548781698E-4</v>
          </cell>
          <cell r="G416">
            <v>8.3695095113575796E-6</v>
          </cell>
          <cell r="H416">
            <v>4.7957668158526902E-2</v>
          </cell>
          <cell r="I416">
            <v>3.9693862837985001E-5</v>
          </cell>
          <cell r="J416">
            <v>3.8269596476160898E-2</v>
          </cell>
          <cell r="K416">
            <v>1.05227122527947E-2</v>
          </cell>
          <cell r="L416">
            <v>5.0467399497180002E-3</v>
          </cell>
          <cell r="M416">
            <v>3.1946588968819599E-2</v>
          </cell>
          <cell r="N416">
            <v>1.15964458695523E-2</v>
          </cell>
          <cell r="O416">
            <v>5.4810223455052801E-3</v>
          </cell>
        </row>
        <row r="417">
          <cell r="A417" t="str">
            <v>RHSA-WHNGAHP</v>
          </cell>
          <cell r="B417" t="str">
            <v>VAR_cap</v>
          </cell>
          <cell r="C417" t="str">
            <v>-</v>
          </cell>
          <cell r="D417">
            <v>4.7729432218241499E-11</v>
          </cell>
          <cell r="E417">
            <v>8.986042670884094E-6</v>
          </cell>
          <cell r="F417">
            <v>7.2005967538214637E-4</v>
          </cell>
          <cell r="G417">
            <v>7.2780170037502689E-4</v>
          </cell>
          <cell r="H417">
            <v>4.8679864114323693E-2</v>
          </cell>
          <cell r="I417">
            <v>4.815119029200679E-2</v>
          </cell>
          <cell r="J417">
            <v>8.6265503824241141E-2</v>
          </cell>
          <cell r="K417">
            <v>4.8829783591832536E-2</v>
          </cell>
          <cell r="L417">
            <v>4.877178180511902E-2</v>
          </cell>
          <cell r="M417">
            <v>4.751328811556494E-2</v>
          </cell>
          <cell r="N417">
            <v>4.8849696109847594E-2</v>
          </cell>
          <cell r="O417">
            <v>4.9021002380626962E-2</v>
          </cell>
        </row>
        <row r="418">
          <cell r="A418" t="str">
            <v>SCOM-SHSTG-ELCHP</v>
          </cell>
          <cell r="B418" t="str">
            <v>VAR_fout</v>
          </cell>
          <cell r="C418" t="str">
            <v>SCOM-SHAELCH</v>
          </cell>
          <cell r="D418">
            <v>1.0389059388031482E-5</v>
          </cell>
          <cell r="E418">
            <v>1.1072594072446338E-5</v>
          </cell>
          <cell r="F418">
            <v>4.6295896282268705E-2</v>
          </cell>
          <cell r="G418">
            <v>3.3806606996579711E-2</v>
          </cell>
          <cell r="H418">
            <v>0.38677358635552184</v>
          </cell>
          <cell r="I418">
            <v>0.87070755606856431</v>
          </cell>
          <cell r="J418">
            <v>1.4821871739533661</v>
          </cell>
          <cell r="K418">
            <v>3.2342958469257863</v>
          </cell>
          <cell r="L418">
            <v>3.0578320616352905</v>
          </cell>
          <cell r="M418">
            <v>0.10381187870775073</v>
          </cell>
          <cell r="N418">
            <v>3.1441645610810309</v>
          </cell>
          <cell r="O418">
            <v>2.8264032383139619</v>
          </cell>
        </row>
        <row r="419">
          <cell r="A419" t="str">
            <v>SCOM-SHSTG-ELCHP</v>
          </cell>
          <cell r="B419" t="str">
            <v>VAR_fin</v>
          </cell>
          <cell r="C419" t="str">
            <v>SCOM-SHAELCH</v>
          </cell>
          <cell r="D419">
            <v>1.5330115291389856E-5</v>
          </cell>
          <cell r="E419">
            <v>1.5816043557733367E-5</v>
          </cell>
          <cell r="F419">
            <v>5.9781479158542206E-2</v>
          </cell>
          <cell r="G419">
            <v>4.2302197637184451E-2</v>
          </cell>
          <cell r="H419">
            <v>0.46885874889194301</v>
          </cell>
          <cell r="I419">
            <v>1.0244031570008936</v>
          </cell>
          <cell r="J419">
            <v>1.6939747502879088</v>
          </cell>
          <cell r="K419">
            <v>3.5937541992308035</v>
          </cell>
          <cell r="L419">
            <v>3.3976924992858875</v>
          </cell>
          <cell r="M419">
            <v>0.11546314662005142</v>
          </cell>
          <cell r="N419">
            <v>3.4936389666115306</v>
          </cell>
          <cell r="O419">
            <v>3.1405902884544981</v>
          </cell>
        </row>
        <row r="420">
          <cell r="A420" t="str">
            <v>SCOM-SHSTG-ELCHP</v>
          </cell>
          <cell r="B420" t="str">
            <v>VAR_ncap</v>
          </cell>
          <cell r="C420" t="str">
            <v>-</v>
          </cell>
          <cell r="D420">
            <v>3.7134903612108298E-2</v>
          </cell>
          <cell r="E420">
            <v>6.4388742690350095E-2</v>
          </cell>
          <cell r="F420">
            <v>2.2791392529080201E-4</v>
          </cell>
          <cell r="G420">
            <v>2.05789329652504E-4</v>
          </cell>
          <cell r="H420">
            <v>5.26906569002277E-2</v>
          </cell>
          <cell r="I420">
            <v>4.3042819250808897E-2</v>
          </cell>
          <cell r="J420">
            <v>1.7958100553502599E-2</v>
          </cell>
          <cell r="K420">
            <v>0.16373776467620799</v>
          </cell>
          <cell r="L420">
            <v>7.94407876689978E-2</v>
          </cell>
          <cell r="M420">
            <v>4.18009670419291E-2</v>
          </cell>
          <cell r="N420">
            <v>0.183117153089143</v>
          </cell>
          <cell r="O420">
            <v>0.104551451683066</v>
          </cell>
        </row>
        <row r="421">
          <cell r="A421" t="str">
            <v>SCOM-SHSTG-ELCHP</v>
          </cell>
          <cell r="B421" t="str">
            <v>VAR_cap</v>
          </cell>
          <cell r="C421" t="str">
            <v>-</v>
          </cell>
          <cell r="D421">
            <v>3.7134903612108298E-2</v>
          </cell>
          <cell r="E421">
            <v>0.10132137754544707</v>
          </cell>
          <cell r="F421">
            <v>0.10132095381382328</v>
          </cell>
          <cell r="G421">
            <v>0.10132167983269572</v>
          </cell>
          <cell r="H421">
            <v>9.5055990553089539E-2</v>
          </cell>
          <cell r="I421">
            <v>9.5755303641143596E-2</v>
          </cell>
          <cell r="J421">
            <v>0.11339590303990982</v>
          </cell>
          <cell r="K421">
            <v>0.22404461066376491</v>
          </cell>
          <cell r="L421">
            <v>0.26427062975197485</v>
          </cell>
          <cell r="M421">
            <v>0.28360375438796692</v>
          </cell>
          <cell r="N421">
            <v>0.30642118854969602</v>
          </cell>
          <cell r="O421">
            <v>0.32808243102514228</v>
          </cell>
        </row>
        <row r="422">
          <cell r="A422" t="str">
            <v>RHEM-SHLFOBR</v>
          </cell>
          <cell r="B422" t="str">
            <v>VAR_fout</v>
          </cell>
          <cell r="C422" t="str">
            <v>CO2_R</v>
          </cell>
          <cell r="D422">
            <v>1928.71192518762</v>
          </cell>
          <cell r="E422">
            <v>1532.06869496995</v>
          </cell>
          <cell r="F422">
            <v>1723.3400812391501</v>
          </cell>
          <cell r="G422">
            <v>1238.5334987394599</v>
          </cell>
          <cell r="H422">
            <v>500.29718592597902</v>
          </cell>
          <cell r="I422">
            <v>1.0775726995838699</v>
          </cell>
          <cell r="J422">
            <v>0.84982331900780195</v>
          </cell>
          <cell r="K422">
            <v>0.63570939628581202</v>
          </cell>
          <cell r="L422">
            <v>0.35013828327716601</v>
          </cell>
          <cell r="M422">
            <v>0.34579469271934299</v>
          </cell>
          <cell r="N422">
            <v>0.34532113457407898</v>
          </cell>
          <cell r="O422">
            <v>0.34387272527815699</v>
          </cell>
        </row>
        <row r="423">
          <cell r="A423" t="str">
            <v>RHEM-SHLFOBR</v>
          </cell>
          <cell r="B423" t="str">
            <v>VAR_fout</v>
          </cell>
          <cell r="C423" t="str">
            <v>RHEM-SHLFO</v>
          </cell>
          <cell r="D423">
            <v>23.443750786710744</v>
          </cell>
          <cell r="E423">
            <v>18.622499401771844</v>
          </cell>
          <cell r="F423">
            <v>20.947428622027253</v>
          </cell>
          <cell r="G423">
            <v>15.054539927011767</v>
          </cell>
          <cell r="H423">
            <v>6.0811790464770263</v>
          </cell>
          <cell r="I423">
            <v>1.3098039937275716E-2</v>
          </cell>
          <cell r="J423">
            <v>1.0329715829188013E-2</v>
          </cell>
          <cell r="K423">
            <v>7.7271325306111421E-3</v>
          </cell>
          <cell r="L423">
            <v>4.2559775500107914E-3</v>
          </cell>
          <cell r="M423">
            <v>4.2031806272421323E-3</v>
          </cell>
          <cell r="N423">
            <v>4.1974244648025176E-3</v>
          </cell>
          <cell r="O423">
            <v>4.179818856558333E-3</v>
          </cell>
        </row>
        <row r="424">
          <cell r="A424" t="str">
            <v>RHEM-SHLFOBR</v>
          </cell>
          <cell r="B424" t="str">
            <v>VAR_fin</v>
          </cell>
          <cell r="C424" t="str">
            <v>RLFO</v>
          </cell>
          <cell r="D424">
            <v>26.169768320049187</v>
          </cell>
          <cell r="E424">
            <v>20.787906308954589</v>
          </cell>
          <cell r="F424">
            <v>23.383176136216438</v>
          </cell>
          <cell r="G424">
            <v>16.805067825501492</v>
          </cell>
          <cell r="H424">
            <v>6.7882928890906307</v>
          </cell>
          <cell r="I424">
            <v>1.4621067836958929E-2</v>
          </cell>
          <cell r="J424">
            <v>1.1530845576768001E-2</v>
          </cell>
          <cell r="K424">
            <v>8.625636313240332E-3</v>
          </cell>
          <cell r="L424">
            <v>4.7508586604771584E-3</v>
          </cell>
          <cell r="M424">
            <v>4.6919225606423731E-3</v>
          </cell>
          <cell r="N424">
            <v>4.6854970769888522E-3</v>
          </cell>
          <cell r="O424">
            <v>4.6658443049953429E-3</v>
          </cell>
        </row>
        <row r="425">
          <cell r="A425" t="str">
            <v>RHEM-SHLFOBR</v>
          </cell>
          <cell r="B425" t="str">
            <v>VAR_ncap</v>
          </cell>
          <cell r="C425" t="str">
            <v>-</v>
          </cell>
          <cell r="E425">
            <v>2.4428549575175298E-6</v>
          </cell>
          <cell r="F425">
            <v>3.3397366224825801E-6</v>
          </cell>
          <cell r="G425">
            <v>3.3483984337107599E-6</v>
          </cell>
          <cell r="H425">
            <v>8.9145120854134698E-4</v>
          </cell>
          <cell r="I425">
            <v>2.4356383176423201E-4</v>
          </cell>
          <cell r="J425">
            <v>5.9926752874763697E-6</v>
          </cell>
          <cell r="K425">
            <v>4.5440053160585898E-4</v>
          </cell>
          <cell r="L425">
            <v>5.2320941817243701E-6</v>
          </cell>
          <cell r="M425">
            <v>3.44380278980378E-5</v>
          </cell>
          <cell r="N425">
            <v>3.5658866599639299E-4</v>
          </cell>
          <cell r="O425">
            <v>1.06616341101268E-4</v>
          </cell>
        </row>
        <row r="426">
          <cell r="A426" t="str">
            <v>RHEM-SHLFOBR</v>
          </cell>
          <cell r="B426" t="str">
            <v>VAR_cap</v>
          </cell>
          <cell r="C426" t="str">
            <v>-</v>
          </cell>
          <cell r="D426">
            <v>1.65587464377338</v>
          </cell>
          <cell r="E426">
            <v>1.6558719269071427</v>
          </cell>
          <cell r="F426">
            <v>1.6558694044265125</v>
          </cell>
          <cell r="G426">
            <v>1.6558627888072057</v>
          </cell>
          <cell r="H426">
            <v>0.43031609551459649</v>
          </cell>
          <cell r="I426">
            <v>1.1345233878428639E-3</v>
          </cell>
          <cell r="J426">
            <v>1.1194034834800103E-3</v>
          </cell>
          <cell r="K426">
            <v>6.9890985365973302E-4</v>
          </cell>
          <cell r="L426">
            <v>4.9266505310351669E-4</v>
          </cell>
          <cell r="M426">
            <v>4.8759514913724125E-4</v>
          </cell>
          <cell r="N426">
            <v>4.6821632538426194E-4</v>
          </cell>
          <cell r="O426">
            <v>4.9202803056262235E-4</v>
          </cell>
        </row>
        <row r="427">
          <cell r="A427" t="str">
            <v>RHES-SHNGAHP</v>
          </cell>
          <cell r="B427" t="str">
            <v>VAR_fout</v>
          </cell>
          <cell r="C427" t="str">
            <v>RHES-SHANGAH</v>
          </cell>
          <cell r="F427">
            <v>9.1930439807052615E-3</v>
          </cell>
          <cell r="G427">
            <v>9.497099939983232E-3</v>
          </cell>
          <cell r="H427">
            <v>2.3876380832223845</v>
          </cell>
          <cell r="I427">
            <v>2.3809297695876501</v>
          </cell>
          <cell r="J427">
            <v>2.3785969169301278</v>
          </cell>
          <cell r="K427">
            <v>1.2249507482030332E-2</v>
          </cell>
          <cell r="L427">
            <v>1.2211216656136052E-2</v>
          </cell>
          <cell r="M427">
            <v>1.2188600266320676E-2</v>
          </cell>
          <cell r="N427">
            <v>1.2170916436588427E-2</v>
          </cell>
          <cell r="O427">
            <v>1.2153932799841616E-2</v>
          </cell>
        </row>
        <row r="428">
          <cell r="A428" t="str">
            <v>RHES-SHNGAHP</v>
          </cell>
          <cell r="B428" t="str">
            <v>VAR_fout</v>
          </cell>
          <cell r="C428" t="str">
            <v>CO2_R</v>
          </cell>
          <cell r="F428">
            <v>0.25924384025588798</v>
          </cell>
          <cell r="G428">
            <v>0.25751751760339098</v>
          </cell>
          <cell r="H428">
            <v>62.633854834298802</v>
          </cell>
          <cell r="I428">
            <v>60.488486038172702</v>
          </cell>
          <cell r="J428">
            <v>58.8389763661663</v>
          </cell>
          <cell r="K428">
            <v>0.29524453931047501</v>
          </cell>
          <cell r="L428">
            <v>0.294321632224818</v>
          </cell>
          <cell r="M428">
            <v>0.29377651923952403</v>
          </cell>
          <cell r="N428">
            <v>0.29335029359982401</v>
          </cell>
          <cell r="O428">
            <v>0.29294094440643897</v>
          </cell>
        </row>
        <row r="429">
          <cell r="A429" t="str">
            <v>RHES-SHNGAHP</v>
          </cell>
          <cell r="B429" t="str">
            <v>VAR_fin</v>
          </cell>
          <cell r="C429" t="str">
            <v>RHESELCHPC</v>
          </cell>
          <cell r="F429">
            <v>9.1930439807052615E-3</v>
          </cell>
          <cell r="G429">
            <v>9.497099939983232E-3</v>
          </cell>
          <cell r="H429">
            <v>2.3876380832223845</v>
          </cell>
          <cell r="I429">
            <v>2.3809297695876501</v>
          </cell>
          <cell r="J429">
            <v>2.3785969169301278</v>
          </cell>
          <cell r="K429">
            <v>1.2249507482030332E-2</v>
          </cell>
          <cell r="L429">
            <v>1.2211216656136052E-2</v>
          </cell>
          <cell r="M429">
            <v>1.2188600266320676E-2</v>
          </cell>
          <cell r="N429">
            <v>1.2170916436588427E-2</v>
          </cell>
          <cell r="O429">
            <v>1.2153932799841616E-2</v>
          </cell>
        </row>
        <row r="430">
          <cell r="A430" t="str">
            <v>RHES-SHNGAHP</v>
          </cell>
          <cell r="B430" t="str">
            <v>VAR_fin</v>
          </cell>
          <cell r="C430" t="str">
            <v>RNGA</v>
          </cell>
          <cell r="F430">
            <v>4.5965219903526281E-3</v>
          </cell>
          <cell r="G430">
            <v>4.5659134326842439E-3</v>
          </cell>
          <cell r="H430">
            <v>1.1105293410336652</v>
          </cell>
          <cell r="I430">
            <v>1.0724908872016432</v>
          </cell>
          <cell r="J430">
            <v>1.0432442618114597</v>
          </cell>
          <cell r="K430">
            <v>5.2348322572779212E-3</v>
          </cell>
          <cell r="L430">
            <v>5.2184686564683974E-3</v>
          </cell>
          <cell r="M430">
            <v>5.2088035326156761E-3</v>
          </cell>
          <cell r="N430">
            <v>5.2012463404224043E-3</v>
          </cell>
          <cell r="O430">
            <v>5.1939883760006881E-3</v>
          </cell>
        </row>
        <row r="431">
          <cell r="A431" t="str">
            <v>RHES-SHNGAHP</v>
          </cell>
          <cell r="B431" t="str">
            <v>VAR_ncap</v>
          </cell>
          <cell r="C431" t="str">
            <v>-</v>
          </cell>
          <cell r="E431">
            <v>4.1540097047927204E-6</v>
          </cell>
          <cell r="F431">
            <v>8.0789054353320002E-4</v>
          </cell>
          <cell r="G431">
            <v>4.6401445760418703E-6</v>
          </cell>
          <cell r="H431">
            <v>0.192524397244311</v>
          </cell>
          <cell r="I431">
            <v>4.9260191877100403E-5</v>
          </cell>
          <cell r="J431">
            <v>5.1026099923299099E-6</v>
          </cell>
          <cell r="K431">
            <v>1.1065932449487201E-3</v>
          </cell>
          <cell r="L431">
            <v>8.3810151305824304E-6</v>
          </cell>
          <cell r="M431">
            <v>1.21758968416533E-4</v>
          </cell>
          <cell r="N431">
            <v>8.66318561624405E-4</v>
          </cell>
          <cell r="O431">
            <v>5.13827997924307E-4</v>
          </cell>
        </row>
        <row r="432">
          <cell r="A432" t="str">
            <v>RHES-SHNGAHP</v>
          </cell>
          <cell r="B432" t="str">
            <v>VAR_cap</v>
          </cell>
          <cell r="C432" t="str">
            <v>-</v>
          </cell>
          <cell r="E432">
            <v>4.1540097047927204E-6</v>
          </cell>
          <cell r="F432">
            <v>8.1179237472952528E-4</v>
          </cell>
          <cell r="G432">
            <v>8.1600841418129398E-4</v>
          </cell>
          <cell r="H432">
            <v>0.19333762463684953</v>
          </cell>
          <cell r="I432">
            <v>0.19274497716862518</v>
          </cell>
          <cell r="J432">
            <v>0.19257714391215944</v>
          </cell>
          <cell r="K432">
            <v>1.1585704521280603E-3</v>
          </cell>
          <cell r="L432">
            <v>1.1244376200348243E-3</v>
          </cell>
          <cell r="M432">
            <v>1.2338735500001634E-3</v>
          </cell>
          <cell r="N432">
            <v>1.1864779456411271E-3</v>
          </cell>
          <cell r="O432">
            <v>1.4989446522630766E-3</v>
          </cell>
        </row>
        <row r="433">
          <cell r="A433" t="str">
            <v>D-RHES_LTH_CHPWOD</v>
          </cell>
          <cell r="B433" t="str">
            <v>VAR_fout</v>
          </cell>
          <cell r="C433" t="str">
            <v>RHES_LTH_CHPWOD_ON</v>
          </cell>
          <cell r="D433">
            <v>1.1569873703001354E-5</v>
          </cell>
          <cell r="E433">
            <v>4.3698960858468241E-6</v>
          </cell>
          <cell r="F433">
            <v>5.9008227103960598E-6</v>
          </cell>
          <cell r="G433">
            <v>2.7290471653639947E-3</v>
          </cell>
          <cell r="H433">
            <v>6.0014081634968755E-3</v>
          </cell>
          <cell r="I433">
            <v>1.4812814245466663E-2</v>
          </cell>
          <cell r="J433">
            <v>2.1621579030916691E-2</v>
          </cell>
          <cell r="K433">
            <v>3.4939218141076304E-2</v>
          </cell>
          <cell r="L433">
            <v>2.6160760756009861E-2</v>
          </cell>
          <cell r="M433">
            <v>1.6484966066889692E-2</v>
          </cell>
          <cell r="N433">
            <v>1.8065151154768894E-2</v>
          </cell>
          <cell r="O433">
            <v>1.6562955577487944E-2</v>
          </cell>
        </row>
        <row r="434">
          <cell r="A434" t="str">
            <v>D-RHES_LTH_CHPWOD</v>
          </cell>
          <cell r="B434" t="str">
            <v>VAR_fout</v>
          </cell>
          <cell r="C434" t="str">
            <v>RHSA_LTH</v>
          </cell>
          <cell r="D434">
            <v>3.7621569985478163E-6</v>
          </cell>
          <cell r="E434">
            <v>1.5288034876838457E-5</v>
          </cell>
          <cell r="F434">
            <v>1.1320329680670078E-5</v>
          </cell>
          <cell r="G434">
            <v>5.3591489089123716E-5</v>
          </cell>
          <cell r="H434">
            <v>4.3171108674681149E-4</v>
          </cell>
          <cell r="I434">
            <v>6.425956164872614E-5</v>
          </cell>
          <cell r="J434">
            <v>3.4574722466300975E-4</v>
          </cell>
          <cell r="K434">
            <v>6.5862505658156086E-4</v>
          </cell>
          <cell r="L434">
            <v>3.9507734421130835E-4</v>
          </cell>
          <cell r="M434">
            <v>1.3121248013513417E-4</v>
          </cell>
          <cell r="N434">
            <v>1.8720933569383742E-4</v>
          </cell>
          <cell r="O434">
            <v>1.5805142973001887E-3</v>
          </cell>
        </row>
        <row r="435">
          <cell r="A435" t="str">
            <v>D-RHES_LTH_CHPWOD</v>
          </cell>
          <cell r="B435" t="str">
            <v>VAR_fout</v>
          </cell>
          <cell r="C435" t="str">
            <v>LTH</v>
          </cell>
          <cell r="E435">
            <v>9.1164923047219202E-6</v>
          </cell>
          <cell r="F435">
            <v>9.2845504393698513E-6</v>
          </cell>
          <cell r="G435">
            <v>2.1176143136769322E-5</v>
          </cell>
          <cell r="H435">
            <v>2.5354157181465345E-5</v>
          </cell>
          <cell r="I435">
            <v>4.0354538580847333E-5</v>
          </cell>
          <cell r="J435">
            <v>5.3835646162032249E-5</v>
          </cell>
          <cell r="K435">
            <v>7.0759837593625159E-5</v>
          </cell>
          <cell r="L435">
            <v>6.9762445662881274E-5</v>
          </cell>
          <cell r="M435">
            <v>6.0427087030808269E-5</v>
          </cell>
          <cell r="N435">
            <v>6.5986879229247772E-5</v>
          </cell>
          <cell r="O435">
            <v>7.7612670555614034E-5</v>
          </cell>
        </row>
        <row r="436">
          <cell r="A436" t="str">
            <v>D-RHES_LTH_CHPWOD</v>
          </cell>
          <cell r="B436" t="str">
            <v>VAR_fin</v>
          </cell>
          <cell r="C436" t="str">
            <v>RHES_LTH_CHPWOD</v>
          </cell>
          <cell r="D436">
            <v>1.5332030701549177E-5</v>
          </cell>
          <cell r="E436">
            <v>2.877442326740722E-5</v>
          </cell>
          <cell r="F436">
            <v>2.6505702830436002E-5</v>
          </cell>
          <cell r="G436">
            <v>2.8038147975898891E-3</v>
          </cell>
          <cell r="H436">
            <v>6.4584734074251554E-3</v>
          </cell>
          <cell r="I436">
            <v>1.4917428345696239E-2</v>
          </cell>
          <cell r="J436">
            <v>2.2021161901741727E-2</v>
          </cell>
          <cell r="K436">
            <v>3.5668603035251503E-2</v>
          </cell>
          <cell r="L436">
            <v>2.6625600545884063E-2</v>
          </cell>
          <cell r="M436">
            <v>1.6676605634055635E-2</v>
          </cell>
          <cell r="N436">
            <v>1.8318347369691998E-2</v>
          </cell>
          <cell r="O436">
            <v>1.8221082545343721E-2</v>
          </cell>
        </row>
        <row r="437">
          <cell r="A437" t="str">
            <v>ITOT-SWHCONBR</v>
          </cell>
          <cell r="B437" t="str">
            <v>VAR_ncap</v>
          </cell>
          <cell r="C437" t="str">
            <v>-</v>
          </cell>
          <cell r="E437">
            <v>2.2129576849255301E-8</v>
          </cell>
          <cell r="F437">
            <v>4.2728492503552202E-8</v>
          </cell>
          <cell r="G437">
            <v>3.8346183551422201E-8</v>
          </cell>
          <cell r="H437">
            <v>6.9539359199869299E-8</v>
          </cell>
          <cell r="I437">
            <v>6.9675960531047196E-8</v>
          </cell>
          <cell r="J437">
            <v>8.2355363613089004E-8</v>
          </cell>
          <cell r="K437">
            <v>1.1412695835163E-7</v>
          </cell>
          <cell r="L437">
            <v>8.3385430824128395E-8</v>
          </cell>
          <cell r="M437">
            <v>1.09994070104176E-7</v>
          </cell>
          <cell r="N437">
            <v>5.5531294817991401E-8</v>
          </cell>
          <cell r="O437">
            <v>1.2597930404909499E-7</v>
          </cell>
        </row>
        <row r="438">
          <cell r="A438" t="str">
            <v>ITOT-SWHCONBR</v>
          </cell>
          <cell r="B438" t="str">
            <v>VAR_cap</v>
          </cell>
          <cell r="C438" t="str">
            <v>-</v>
          </cell>
          <cell r="E438">
            <v>2.2129576849255301E-8</v>
          </cell>
          <cell r="F438">
            <v>3.8035020455456295E-8</v>
          </cell>
          <cell r="G438">
            <v>3.2277695981643197E-8</v>
          </cell>
          <cell r="H438">
            <v>4.4228946572321986E-8</v>
          </cell>
          <cell r="I438">
            <v>4.4964966954946018E-8</v>
          </cell>
          <cell r="J438">
            <v>4.6261800333405995E-8</v>
          </cell>
          <cell r="K438">
            <v>6.2673403382135024E-8</v>
          </cell>
          <cell r="L438">
            <v>5.1790203496591023E-8</v>
          </cell>
          <cell r="M438">
            <v>7.0184598403670929E-8</v>
          </cell>
          <cell r="N438">
            <v>1.1766538023044192E-7</v>
          </cell>
          <cell r="O438">
            <v>5.4070852591939103E-7</v>
          </cell>
        </row>
        <row r="439">
          <cell r="A439" t="str">
            <v>ITOT-SWHSOLBR</v>
          </cell>
          <cell r="B439" t="str">
            <v>VAR_fout</v>
          </cell>
          <cell r="C439" t="str">
            <v>ITOT-SWHASOL</v>
          </cell>
          <cell r="D439">
            <v>6.7638881125505368E-2</v>
          </cell>
          <cell r="E439">
            <v>8.5499669872974721E-2</v>
          </cell>
          <cell r="F439">
            <v>8.4482445183717961E-2</v>
          </cell>
          <cell r="G439">
            <v>8.5469966586345203E-2</v>
          </cell>
          <cell r="H439">
            <v>7.4911793883092145E-2</v>
          </cell>
          <cell r="I439">
            <v>8.7756955393958086E-2</v>
          </cell>
          <cell r="J439">
            <v>8.7942126110378716E-2</v>
          </cell>
          <cell r="K439">
            <v>8.7511318267019439E-2</v>
          </cell>
          <cell r="L439">
            <v>5.0794542209124743E-2</v>
          </cell>
          <cell r="M439">
            <v>4.3011175593761698E-2</v>
          </cell>
          <cell r="N439">
            <v>8.4799420410813127E-3</v>
          </cell>
          <cell r="O439">
            <v>4.580178664383993E-3</v>
          </cell>
        </row>
        <row r="440">
          <cell r="A440" t="str">
            <v>ITOT-SWHSOLBR</v>
          </cell>
          <cell r="B440" t="str">
            <v>VAR_fin</v>
          </cell>
          <cell r="C440" t="str">
            <v>SOL</v>
          </cell>
          <cell r="D440">
            <v>6.7638881125505368E-2</v>
          </cell>
          <cell r="E440">
            <v>8.5499669872974721E-2</v>
          </cell>
          <cell r="F440">
            <v>8.4482445183717961E-2</v>
          </cell>
          <cell r="G440">
            <v>8.5469966586345203E-2</v>
          </cell>
          <cell r="H440">
            <v>7.4911793883092145E-2</v>
          </cell>
          <cell r="I440">
            <v>8.7756955393958086E-2</v>
          </cell>
          <cell r="J440">
            <v>8.7942126110378716E-2</v>
          </cell>
          <cell r="K440">
            <v>8.7511318267019439E-2</v>
          </cell>
          <cell r="L440">
            <v>5.0794542209124743E-2</v>
          </cell>
          <cell r="M440">
            <v>4.3011175593761698E-2</v>
          </cell>
          <cell r="N440">
            <v>8.4799420410813127E-3</v>
          </cell>
          <cell r="O440">
            <v>4.580178664383993E-3</v>
          </cell>
        </row>
        <row r="441">
          <cell r="A441" t="str">
            <v>ITOT-SWHSOLBR</v>
          </cell>
          <cell r="B441" t="str">
            <v>VAR_ncap</v>
          </cell>
          <cell r="C441" t="str">
            <v>-</v>
          </cell>
          <cell r="E441">
            <v>2.68999881700056E-3</v>
          </cell>
          <cell r="F441">
            <v>1.5049467600914101E-6</v>
          </cell>
          <cell r="G441">
            <v>2.2181681880602901E-6</v>
          </cell>
          <cell r="H441">
            <v>8.6570229238539693E-3</v>
          </cell>
          <cell r="I441">
            <v>4.1986716696290598E-3</v>
          </cell>
          <cell r="J441">
            <v>7.38238598717081E-6</v>
          </cell>
          <cell r="K441">
            <v>8.6587074638133105E-3</v>
          </cell>
          <cell r="L441">
            <v>3.5552106860718999E-3</v>
          </cell>
          <cell r="M441">
            <v>6.5411337982351303E-4</v>
          </cell>
          <cell r="N441">
            <v>8.2554849385821309E-3</v>
          </cell>
          <cell r="O441">
            <v>3.9804809195641703E-3</v>
          </cell>
        </row>
        <row r="442">
          <cell r="A442" t="str">
            <v>ITOT-SWHSOLBR</v>
          </cell>
          <cell r="B442" t="str">
            <v>VAR_cap</v>
          </cell>
          <cell r="C442" t="str">
            <v>-</v>
          </cell>
          <cell r="D442">
            <v>9.8214799778629808E-3</v>
          </cell>
          <cell r="E442">
            <v>1.2511478794863541E-2</v>
          </cell>
          <cell r="F442">
            <v>1.2512983741623631E-2</v>
          </cell>
          <cell r="G442">
            <v>1.2515201909811691E-2</v>
          </cell>
          <cell r="H442">
            <v>1.2585999002770481E-2</v>
          </cell>
          <cell r="I442">
            <v>1.2857806796351E-2</v>
          </cell>
          <cell r="J442">
            <v>1.28630769794702E-2</v>
          </cell>
          <cell r="K442">
            <v>1.28647615194295E-2</v>
          </cell>
          <cell r="L442">
            <v>1.28654654272906E-2</v>
          </cell>
          <cell r="M442">
            <v>1.2868031529708701E-2</v>
          </cell>
          <cell r="N442">
            <v>1.2871405463880201E-2</v>
          </cell>
          <cell r="O442">
            <v>1.2890079237969801E-2</v>
          </cell>
        </row>
        <row r="443">
          <cell r="A443" t="str">
            <v>SCOM-SHNGAHP</v>
          </cell>
          <cell r="B443" t="str">
            <v>VAR_fout</v>
          </cell>
          <cell r="C443" t="str">
            <v>SCOM-SHANGAH</v>
          </cell>
          <cell r="F443">
            <v>8.0976893643441433E-3</v>
          </cell>
          <cell r="G443">
            <v>8.3126315641300682E-3</v>
          </cell>
          <cell r="H443">
            <v>0.41038177311852486</v>
          </cell>
          <cell r="I443">
            <v>0.84369257747033477</v>
          </cell>
          <cell r="J443">
            <v>1.8222072773013305</v>
          </cell>
          <cell r="K443">
            <v>1.3103123925661431</v>
          </cell>
          <cell r="L443">
            <v>2.5020679708652838E-2</v>
          </cell>
          <cell r="M443">
            <v>3.174292003456599E-2</v>
          </cell>
          <cell r="N443">
            <v>3.1717372009780587E-2</v>
          </cell>
          <cell r="O443">
            <v>0.1560850381845621</v>
          </cell>
        </row>
        <row r="444">
          <cell r="A444" t="str">
            <v>SCOM-SHNGAHP</v>
          </cell>
          <cell r="B444" t="str">
            <v>VAR_fout</v>
          </cell>
          <cell r="C444" t="str">
            <v>CO2_S</v>
          </cell>
          <cell r="F444">
            <v>0.230661454620712</v>
          </cell>
          <cell r="G444">
            <v>0.229819813831831</v>
          </cell>
          <cell r="H444">
            <v>11.0216819066118</v>
          </cell>
          <cell r="I444">
            <v>22.0297506339476</v>
          </cell>
          <cell r="J444">
            <v>46.293914612520297</v>
          </cell>
          <cell r="K444">
            <v>32.412990763478298</v>
          </cell>
          <cell r="L444">
            <v>0.618932603319306</v>
          </cell>
          <cell r="M444">
            <v>0.78521960085505405</v>
          </cell>
          <cell r="N444">
            <v>0.78458762339983601</v>
          </cell>
          <cell r="O444">
            <v>3.8610509445654899</v>
          </cell>
        </row>
        <row r="445">
          <cell r="A445" t="str">
            <v>SCOM-SHNGAHP</v>
          </cell>
          <cell r="B445" t="str">
            <v>VAR_fin</v>
          </cell>
          <cell r="C445" t="str">
            <v>SCOMELCHPC</v>
          </cell>
          <cell r="F445">
            <v>8.0976893643441433E-3</v>
          </cell>
          <cell r="G445">
            <v>8.3126315641300682E-3</v>
          </cell>
          <cell r="H445">
            <v>0.41038177311852486</v>
          </cell>
          <cell r="I445">
            <v>0.84369257747033477</v>
          </cell>
          <cell r="J445">
            <v>1.8222072773013305</v>
          </cell>
          <cell r="K445">
            <v>1.3103123925661431</v>
          </cell>
          <cell r="L445">
            <v>2.5020679708652838E-2</v>
          </cell>
          <cell r="M445">
            <v>3.174292003456599E-2</v>
          </cell>
          <cell r="N445">
            <v>3.1717372009780587E-2</v>
          </cell>
          <cell r="O445">
            <v>0.1560850381845621</v>
          </cell>
        </row>
        <row r="446">
          <cell r="A446" t="str">
            <v>SCOM-SHNGAHP</v>
          </cell>
          <cell r="B446" t="str">
            <v>VAR_fin</v>
          </cell>
          <cell r="C446" t="str">
            <v>SNGA</v>
          </cell>
          <cell r="F446">
            <v>4.0897421032041071E-3</v>
          </cell>
          <cell r="G446">
            <v>4.0748193941814101E-3</v>
          </cell>
          <cell r="H446">
            <v>0.19541989196120207</v>
          </cell>
          <cell r="I446">
            <v>0.39059841549552515</v>
          </cell>
          <cell r="J446">
            <v>0.8208140888744726</v>
          </cell>
          <cell r="K446">
            <v>0.57469841779216779</v>
          </cell>
          <cell r="L446">
            <v>1.09739823283565E-2</v>
          </cell>
          <cell r="M446">
            <v>1.3922333348493869E-2</v>
          </cell>
          <cell r="N446">
            <v>1.3911128074465168E-2</v>
          </cell>
          <cell r="O446">
            <v>6.8458350080948333E-2</v>
          </cell>
        </row>
        <row r="447">
          <cell r="A447" t="str">
            <v>SCOM-SHNGAHP</v>
          </cell>
          <cell r="B447" t="str">
            <v>VAR_ncap</v>
          </cell>
          <cell r="C447" t="str">
            <v>-</v>
          </cell>
          <cell r="D447">
            <v>4.7772406013131599E-6</v>
          </cell>
          <cell r="E447">
            <v>2.2474807925356401E-4</v>
          </cell>
          <cell r="F447">
            <v>4.07656632191379E-4</v>
          </cell>
          <cell r="G447">
            <v>1.3846533533695E-5</v>
          </cell>
          <cell r="H447">
            <v>3.13935357841107E-2</v>
          </cell>
          <cell r="I447">
            <v>3.4236463140262199E-2</v>
          </cell>
          <cell r="J447">
            <v>7.7229322386590096E-2</v>
          </cell>
          <cell r="K447">
            <v>1.46470179945003E-5</v>
          </cell>
          <cell r="L447">
            <v>1.6181973343737501E-5</v>
          </cell>
          <cell r="M447">
            <v>2.7507456368102401E-3</v>
          </cell>
          <cell r="N447">
            <v>2.0769679999803201E-4</v>
          </cell>
          <cell r="O447">
            <v>1.0696305248441101E-2</v>
          </cell>
        </row>
        <row r="448">
          <cell r="A448" t="str">
            <v>SCOM-SHNGAHP</v>
          </cell>
          <cell r="B448" t="str">
            <v>VAR_cap</v>
          </cell>
          <cell r="C448" t="str">
            <v>-</v>
          </cell>
          <cell r="D448">
            <v>4.7772406013131599E-6</v>
          </cell>
          <cell r="E448">
            <v>2.2930751216887818E-4</v>
          </cell>
          <cell r="F448">
            <v>6.3583956433869223E-4</v>
          </cell>
          <cell r="G448">
            <v>6.4854951215758305E-4</v>
          </cell>
          <cell r="H448">
            <v>3.1925058517541717E-2</v>
          </cell>
          <cell r="I448">
            <v>6.5718181561173289E-2</v>
          </cell>
          <cell r="J448">
            <v>0.14285673086138034</v>
          </cell>
          <cell r="K448">
            <v>0.11141463030572037</v>
          </cell>
          <cell r="L448">
            <v>3.2964018286405078E-3</v>
          </cell>
          <cell r="M448">
            <v>2.7743172951029795E-3</v>
          </cell>
          <cell r="N448">
            <v>2.9622393229304382E-3</v>
          </cell>
          <cell r="O448">
            <v>1.3644482995641907E-2</v>
          </cell>
        </row>
        <row r="449">
          <cell r="A449" t="str">
            <v>D-RHNM_LTH_CHPNGA</v>
          </cell>
          <cell r="B449" t="str">
            <v>VAR_fout</v>
          </cell>
          <cell r="C449" t="str">
            <v>RHSA_LTH</v>
          </cell>
          <cell r="D449">
            <v>6.3882072827171769E-6</v>
          </cell>
          <cell r="E449">
            <v>3.208232282335115E-3</v>
          </cell>
          <cell r="F449">
            <v>3.2469490663216267E-4</v>
          </cell>
          <cell r="G449">
            <v>2.8389917177970008E-5</v>
          </cell>
          <cell r="H449">
            <v>1.7759611340102663E-4</v>
          </cell>
          <cell r="I449">
            <v>2.3258598571247852E-5</v>
          </cell>
          <cell r="J449">
            <v>1.3377863099753661E-5</v>
          </cell>
          <cell r="K449">
            <v>1.4056812961541763E-5</v>
          </cell>
          <cell r="L449">
            <v>3.4473120742418371E-4</v>
          </cell>
          <cell r="M449">
            <v>3.6157839301775201E-5</v>
          </cell>
          <cell r="N449">
            <v>7.0391184387890359E-4</v>
          </cell>
          <cell r="O449">
            <v>6.2011956690914615E-3</v>
          </cell>
        </row>
        <row r="450">
          <cell r="A450" t="str">
            <v>D-RHNM_LTH_CHPNGA</v>
          </cell>
          <cell r="B450" t="str">
            <v>VAR_fout</v>
          </cell>
          <cell r="C450" t="str">
            <v>LTH</v>
          </cell>
          <cell r="E450">
            <v>1.8515074623697434E-5</v>
          </cell>
          <cell r="F450">
            <v>3.049969794630318E-5</v>
          </cell>
          <cell r="G450">
            <v>4.2124394965412703E-5</v>
          </cell>
          <cell r="H450">
            <v>6.0060962509705921E-5</v>
          </cell>
          <cell r="I450">
            <v>4.973445981941694E-5</v>
          </cell>
          <cell r="J450">
            <v>9.7003529053267049E-6</v>
          </cell>
          <cell r="K450">
            <v>9.3350194937752764E-6</v>
          </cell>
          <cell r="L450">
            <v>4.090182358127953E-5</v>
          </cell>
          <cell r="M450">
            <v>6.8991594134423209E-5</v>
          </cell>
          <cell r="N450">
            <v>5.1479442603805318E-5</v>
          </cell>
          <cell r="O450">
            <v>8.7797703485876255E-5</v>
          </cell>
        </row>
        <row r="451">
          <cell r="A451" t="str">
            <v>D-RHNM_LTH_CHPNGA</v>
          </cell>
          <cell r="B451" t="str">
            <v>VAR_fout</v>
          </cell>
          <cell r="C451" t="str">
            <v>RHNM_LTH_CHPNGA_ON</v>
          </cell>
          <cell r="D451">
            <v>8.943815902669561E-6</v>
          </cell>
          <cell r="E451">
            <v>6.9500166883106453E-3</v>
          </cell>
          <cell r="F451">
            <v>3.6538956536208381E-2</v>
          </cell>
          <cell r="G451">
            <v>3.3283065243728531E-2</v>
          </cell>
          <cell r="H451">
            <v>3.6781297393529262E-2</v>
          </cell>
          <cell r="I451">
            <v>2.2426150650546595E-2</v>
          </cell>
          <cell r="J451">
            <v>5.1617478021916849E-6</v>
          </cell>
          <cell r="K451">
            <v>2.4442014174215397E-6</v>
          </cell>
          <cell r="L451">
            <v>9.8889171065818411E-3</v>
          </cell>
          <cell r="M451">
            <v>1.9945155722717062E-2</v>
          </cell>
          <cell r="N451">
            <v>1.068297481175434E-2</v>
          </cell>
          <cell r="O451">
            <v>1.531937433331945E-2</v>
          </cell>
        </row>
        <row r="452">
          <cell r="A452" t="str">
            <v>D-RHNM_LTH_CHPNGA</v>
          </cell>
          <cell r="B452" t="str">
            <v>VAR_fin</v>
          </cell>
          <cell r="C452" t="str">
            <v>RHNM_LTH_CHPNGA</v>
          </cell>
          <cell r="D452">
            <v>1.5332023185386741E-5</v>
          </cell>
          <cell r="E452">
            <v>1.0176764045269453E-2</v>
          </cell>
          <cell r="F452">
            <v>3.689415114078682E-2</v>
          </cell>
          <cell r="G452">
            <v>3.3353579555871905E-2</v>
          </cell>
          <cell r="H452">
            <v>3.7018954469439966E-2</v>
          </cell>
          <cell r="I452">
            <v>2.2499143708937255E-2</v>
          </cell>
          <cell r="J452">
            <v>2.8239963807272055E-5</v>
          </cell>
          <cell r="K452">
            <v>2.5836033872738596E-5</v>
          </cell>
          <cell r="L452">
            <v>1.0274550137587303E-2</v>
          </cell>
          <cell r="M452">
            <v>2.0050305156153265E-2</v>
          </cell>
          <cell r="N452">
            <v>1.1438366098237052E-2</v>
          </cell>
          <cell r="O452">
            <v>2.1608367705896792E-2</v>
          </cell>
        </row>
        <row r="453">
          <cell r="A453" t="str">
            <v>RHNM-SHELCHP</v>
          </cell>
          <cell r="B453" t="str">
            <v>VAR_fout</v>
          </cell>
          <cell r="C453" t="str">
            <v>RHNM-SHAELCH</v>
          </cell>
          <cell r="E453">
            <v>0.53034743968895393</v>
          </cell>
          <cell r="F453">
            <v>2.1796136718389771</v>
          </cell>
          <cell r="G453">
            <v>4.3090317920020897</v>
          </cell>
          <cell r="H453">
            <v>6.0171118982860881</v>
          </cell>
          <cell r="I453">
            <v>7.5436761139390862</v>
          </cell>
          <cell r="J453">
            <v>8.7997329977749548</v>
          </cell>
          <cell r="K453">
            <v>10.088730323340368</v>
          </cell>
          <cell r="L453">
            <v>10.088885760648536</v>
          </cell>
          <cell r="M453">
            <v>10.088992432664639</v>
          </cell>
          <cell r="N453">
            <v>10.089123001052736</v>
          </cell>
          <cell r="O453">
            <v>10.089192931584774</v>
          </cell>
        </row>
        <row r="454">
          <cell r="A454" t="str">
            <v>RHNM-SHELCHP</v>
          </cell>
          <cell r="B454" t="str">
            <v>VAR_fin</v>
          </cell>
          <cell r="C454" t="str">
            <v>RHNM_ELC</v>
          </cell>
          <cell r="E454">
            <v>0.16301663105193243</v>
          </cell>
          <cell r="F454">
            <v>0.65388410155169296</v>
          </cell>
          <cell r="G454">
            <v>1.242989940000601</v>
          </cell>
          <cell r="H454">
            <v>1.6791940181263505</v>
          </cell>
          <cell r="I454">
            <v>2.0388313821456996</v>
          </cell>
          <cell r="J454">
            <v>2.3157192099407768</v>
          </cell>
          <cell r="K454">
            <v>2.5868539290616317</v>
          </cell>
          <cell r="L454">
            <v>2.5868937847816746</v>
          </cell>
          <cell r="M454">
            <v>2.5869211365806795</v>
          </cell>
          <cell r="N454">
            <v>2.5869546156545495</v>
          </cell>
          <cell r="O454">
            <v>2.5869725465602</v>
          </cell>
        </row>
        <row r="455">
          <cell r="A455" t="str">
            <v>RHNM-SHELCHP</v>
          </cell>
          <cell r="B455" t="str">
            <v>VAR_fin</v>
          </cell>
          <cell r="C455" t="str">
            <v>RHNMELCHPC</v>
          </cell>
          <cell r="E455">
            <v>0.53034743968895393</v>
          </cell>
          <cell r="F455">
            <v>2.1796136718389771</v>
          </cell>
          <cell r="G455">
            <v>4.3090317920020897</v>
          </cell>
          <cell r="H455">
            <v>6.0171118982860881</v>
          </cell>
          <cell r="I455">
            <v>7.5436761139390862</v>
          </cell>
          <cell r="J455">
            <v>8.7997329977749548</v>
          </cell>
          <cell r="K455">
            <v>10.088730323340368</v>
          </cell>
          <cell r="L455">
            <v>10.088885760648536</v>
          </cell>
          <cell r="M455">
            <v>10.088992432664639</v>
          </cell>
          <cell r="N455">
            <v>10.089123001052736</v>
          </cell>
          <cell r="O455">
            <v>10.089192931584774</v>
          </cell>
        </row>
        <row r="456">
          <cell r="A456" t="str">
            <v>RHNM-SHELCHP</v>
          </cell>
          <cell r="B456" t="str">
            <v>VAR_ncap</v>
          </cell>
          <cell r="C456" t="str">
            <v>-</v>
          </cell>
          <cell r="E456">
            <v>4.1345828377270202E-2</v>
          </cell>
          <cell r="F456">
            <v>0.12806672150377299</v>
          </cell>
          <cell r="G456">
            <v>0.166816930809253</v>
          </cell>
          <cell r="H456">
            <v>0.151245034465704</v>
          </cell>
          <cell r="I456">
            <v>0.27247963645941697</v>
          </cell>
          <cell r="J456">
            <v>0.25946008200999898</v>
          </cell>
          <cell r="K456">
            <v>0.25250856615322498</v>
          </cell>
          <cell r="L456">
            <v>0.26414449706072002</v>
          </cell>
          <cell r="M456">
            <v>0.26689303778581802</v>
          </cell>
          <cell r="N456">
            <v>0.29131505943911701</v>
          </cell>
          <cell r="O456">
            <v>0.225487679690419</v>
          </cell>
        </row>
        <row r="457">
          <cell r="A457" t="str">
            <v>RHNM-SHELCHP</v>
          </cell>
          <cell r="B457" t="str">
            <v>VAR_cap</v>
          </cell>
          <cell r="C457" t="str">
            <v>-</v>
          </cell>
          <cell r="E457">
            <v>4.1345828377270202E-2</v>
          </cell>
          <cell r="F457">
            <v>0.16941205702565562</v>
          </cell>
          <cell r="G457">
            <v>0.33622697904236132</v>
          </cell>
          <cell r="H457">
            <v>0.46730706871171845</v>
          </cell>
          <cell r="I457">
            <v>0.58569425561738142</v>
          </cell>
          <cell r="J457">
            <v>0.68318174995621128</v>
          </cell>
          <cell r="K457">
            <v>0.78444235243678029</v>
          </cell>
          <cell r="L457">
            <v>0.7835967408283091</v>
          </cell>
          <cell r="M457">
            <v>0.78354246199890787</v>
          </cell>
          <cell r="N457">
            <v>0.78333478482942043</v>
          </cell>
          <cell r="O457">
            <v>0.78369190765667296</v>
          </cell>
        </row>
        <row r="458">
          <cell r="A458" t="str">
            <v>D-IH2R</v>
          </cell>
          <cell r="B458" t="str">
            <v>VAR_fout</v>
          </cell>
          <cell r="C458" t="str">
            <v>IH2</v>
          </cell>
          <cell r="H458">
            <v>9.5513559843702911</v>
          </cell>
          <cell r="I458">
            <v>9.4908010483580263</v>
          </cell>
          <cell r="J458">
            <v>8.57143218633305</v>
          </cell>
          <cell r="K458">
            <v>9.1800120869145019</v>
          </cell>
          <cell r="L458">
            <v>1.4228967618663684</v>
          </cell>
          <cell r="M458">
            <v>0.52376916382556726</v>
          </cell>
          <cell r="N458">
            <v>0.15130571826998188</v>
          </cell>
          <cell r="O458">
            <v>0.24495485058334124</v>
          </cell>
        </row>
        <row r="459">
          <cell r="A459" t="str">
            <v>D-IH2R</v>
          </cell>
          <cell r="B459" t="str">
            <v>VAR_fin</v>
          </cell>
          <cell r="C459" t="str">
            <v>H2</v>
          </cell>
          <cell r="H459">
            <v>9.5513559843702911</v>
          </cell>
          <cell r="I459">
            <v>9.4908010483580263</v>
          </cell>
          <cell r="J459">
            <v>8.57143218633305</v>
          </cell>
          <cell r="K459">
            <v>9.1800120869145019</v>
          </cell>
          <cell r="L459">
            <v>1.4228967618663684</v>
          </cell>
          <cell r="M459">
            <v>0.52376916382556726</v>
          </cell>
          <cell r="N459">
            <v>0.15130571826998188</v>
          </cell>
          <cell r="O459">
            <v>0.24495485058334124</v>
          </cell>
        </row>
        <row r="460">
          <cell r="A460" t="str">
            <v>D-IH2R</v>
          </cell>
          <cell r="B460" t="str">
            <v>VAR_ncap</v>
          </cell>
          <cell r="C460" t="str">
            <v>-</v>
          </cell>
          <cell r="G460">
            <v>2.1781385052371902E-6</v>
          </cell>
          <cell r="H460">
            <v>0.350494940344032</v>
          </cell>
          <cell r="I460">
            <v>0.28553150703702102</v>
          </cell>
          <cell r="J460">
            <v>0.32349822227298702</v>
          </cell>
          <cell r="K460">
            <v>1.64904784155788E-5</v>
          </cell>
          <cell r="L460">
            <v>4.5990402982163601E-4</v>
          </cell>
          <cell r="M460">
            <v>1.8269643350620299E-2</v>
          </cell>
          <cell r="N460">
            <v>2.4679038611986901E-3</v>
          </cell>
          <cell r="O460">
            <v>7.2093237636236098E-3</v>
          </cell>
        </row>
        <row r="461">
          <cell r="A461" t="str">
            <v>D-IH2R</v>
          </cell>
          <cell r="B461" t="str">
            <v>VAR_cap</v>
          </cell>
          <cell r="C461" t="str">
            <v>-</v>
          </cell>
          <cell r="G461">
            <v>2.1781385052371902E-6</v>
          </cell>
          <cell r="H461">
            <v>0.35049659394784899</v>
          </cell>
          <cell r="I461">
            <v>0.35913437124680497</v>
          </cell>
          <cell r="J461">
            <v>0.32349822227298702</v>
          </cell>
          <cell r="K461">
            <v>0.32351471275140298</v>
          </cell>
          <cell r="L461">
            <v>5.0171730934133803E-2</v>
          </cell>
          <cell r="M461">
            <v>1.8618794268857201E-2</v>
          </cell>
          <cell r="N461">
            <v>5.7038582287543896E-3</v>
          </cell>
          <cell r="O461">
            <v>9.6772276248222999E-3</v>
          </cell>
        </row>
        <row r="462">
          <cell r="A462" t="str">
            <v>RHEM-SHSTG-ELC</v>
          </cell>
          <cell r="B462" t="str">
            <v>VAR_fout</v>
          </cell>
          <cell r="C462" t="str">
            <v>RHEM-SHAELCB</v>
          </cell>
          <cell r="D462">
            <v>1.30257676763377E-7</v>
          </cell>
          <cell r="E462">
            <v>0.76227566936420654</v>
          </cell>
          <cell r="F462">
            <v>0.78228033240806794</v>
          </cell>
          <cell r="G462">
            <v>0.66951815881430277</v>
          </cell>
          <cell r="H462">
            <v>0.42912272245542765</v>
          </cell>
          <cell r="I462">
            <v>0.22500262043549599</v>
          </cell>
          <cell r="J462">
            <v>0.15930793948290048</v>
          </cell>
          <cell r="K462">
            <v>0.29254860509775227</v>
          </cell>
          <cell r="L462">
            <v>0.29536492919708052</v>
          </cell>
          <cell r="M462">
            <v>0.26849566573940614</v>
          </cell>
          <cell r="N462">
            <v>0.24602006970832963</v>
          </cell>
          <cell r="O462">
            <v>7.5892026544224181E-2</v>
          </cell>
        </row>
        <row r="463">
          <cell r="A463" t="str">
            <v>RHEM-SHSTG-ELC</v>
          </cell>
          <cell r="B463" t="str">
            <v>VAR_fin</v>
          </cell>
          <cell r="C463" t="str">
            <v>RHEM-SHAELCB</v>
          </cell>
          <cell r="D463">
            <v>9.5504807160734418E-7</v>
          </cell>
          <cell r="E463">
            <v>0.76231059876537732</v>
          </cell>
          <cell r="F463">
            <v>0.78231225305898899</v>
          </cell>
          <cell r="G463">
            <v>0.66955034312260764</v>
          </cell>
          <cell r="H463">
            <v>0.42914112732911647</v>
          </cell>
          <cell r="I463">
            <v>0.22501357528988117</v>
          </cell>
          <cell r="J463">
            <v>0.15931679092000228</v>
          </cell>
          <cell r="K463">
            <v>0.29256268624357679</v>
          </cell>
          <cell r="L463">
            <v>0.29537991861496721</v>
          </cell>
          <cell r="M463">
            <v>0.26851055717058714</v>
          </cell>
          <cell r="N463">
            <v>0.24603348723917037</v>
          </cell>
          <cell r="O463">
            <v>7.5897614986911735E-2</v>
          </cell>
        </row>
        <row r="464">
          <cell r="A464" t="str">
            <v>RHEM-SHSTG-ELC</v>
          </cell>
          <cell r="B464" t="str">
            <v>VAR_ncap</v>
          </cell>
          <cell r="C464" t="str">
            <v>-</v>
          </cell>
          <cell r="D464">
            <v>2.6971859856465202E-2</v>
          </cell>
          <cell r="E464">
            <v>5.0123132786966999E-2</v>
          </cell>
          <cell r="F464">
            <v>2.5842231967041803E-4</v>
          </cell>
          <cell r="G464">
            <v>2.72170605972131E-4</v>
          </cell>
          <cell r="H464">
            <v>1.1462479906363E-2</v>
          </cell>
          <cell r="I464">
            <v>1.39951630292619E-2</v>
          </cell>
          <cell r="J464">
            <v>3.3590122858468497E-4</v>
          </cell>
          <cell r="K464">
            <v>2.0714604028846301E-2</v>
          </cell>
          <cell r="L464">
            <v>1.3136700562913399E-2</v>
          </cell>
          <cell r="M464">
            <v>3.3927112068728202E-3</v>
          </cell>
          <cell r="N464">
            <v>1.4916102840297801E-2</v>
          </cell>
          <cell r="O464">
            <v>4.1703216898007799E-4</v>
          </cell>
        </row>
        <row r="465">
          <cell r="A465" t="str">
            <v>RHEM-SHSTG-ELC</v>
          </cell>
          <cell r="B465" t="str">
            <v>VAR_cap</v>
          </cell>
          <cell r="C465" t="str">
            <v>-</v>
          </cell>
          <cell r="D465">
            <v>2.6971859856465202E-2</v>
          </cell>
          <cell r="E465">
            <v>7.6897117107160975E-2</v>
          </cell>
          <cell r="F465">
            <v>7.689951954356275E-2</v>
          </cell>
          <cell r="G465">
            <v>7.6916989831236834E-2</v>
          </cell>
          <cell r="H465">
            <v>4.4115365642730095E-2</v>
          </cell>
          <cell r="I465">
            <v>2.5486985173331998E-2</v>
          </cell>
          <cell r="J465">
            <v>1.984026877763613E-2</v>
          </cell>
          <cell r="K465">
            <v>3.4618679343471633E-2</v>
          </cell>
          <cell r="L465">
            <v>3.5241499787217336E-2</v>
          </cell>
          <cell r="M465">
            <v>3.5293964981433446E-2</v>
          </cell>
          <cell r="N465">
            <v>2.989346188385969E-2</v>
          </cell>
          <cell r="O465">
            <v>1.1378200336775609E-2</v>
          </cell>
        </row>
        <row r="466">
          <cell r="A466" t="str">
            <v>RHNM-SHLTHCHPWOD</v>
          </cell>
          <cell r="B466" t="str">
            <v>VAR_fout</v>
          </cell>
          <cell r="C466" t="str">
            <v>RHNM-SHLTHC-WOD</v>
          </cell>
          <cell r="G466">
            <v>4.0355218242431367E-3</v>
          </cell>
          <cell r="H466">
            <v>6.3733293129307079E-3</v>
          </cell>
          <cell r="I466">
            <v>1.575775869928513E-2</v>
          </cell>
          <cell r="J466">
            <v>1.3888949605550184E-2</v>
          </cell>
          <cell r="K466">
            <v>1.6572397693699444E-2</v>
          </cell>
          <cell r="L466">
            <v>1.7960307212870327E-2</v>
          </cell>
          <cell r="M466">
            <v>1.5259141383136507E-2</v>
          </cell>
          <cell r="N466">
            <v>7.4618474680729005E-3</v>
          </cell>
          <cell r="O466">
            <v>1.0351698830334105E-2</v>
          </cell>
        </row>
        <row r="467">
          <cell r="A467" t="str">
            <v>RHNM-SHLTHCHPWOD</v>
          </cell>
          <cell r="B467" t="str">
            <v>VAR_fin</v>
          </cell>
          <cell r="C467" t="str">
            <v>RHNM_LTH_CHPWOD_ON</v>
          </cell>
          <cell r="G467">
            <v>4.0762846709526618E-3</v>
          </cell>
          <cell r="H467">
            <v>6.4377063766976892E-3</v>
          </cell>
          <cell r="I467">
            <v>1.5916927979075891E-2</v>
          </cell>
          <cell r="J467">
            <v>1.4029242025808278E-2</v>
          </cell>
          <cell r="K467">
            <v>1.6739795650201457E-2</v>
          </cell>
          <cell r="L467">
            <v>1.8141724457444778E-2</v>
          </cell>
          <cell r="M467">
            <v>1.5413274124380306E-2</v>
          </cell>
          <cell r="N467">
            <v>7.5372196647201023E-3</v>
          </cell>
          <cell r="O467">
            <v>1.0456261444781921E-2</v>
          </cell>
        </row>
        <row r="468">
          <cell r="A468" t="str">
            <v>RHNM-SHLTHCHPWOD</v>
          </cell>
          <cell r="B468" t="str">
            <v>VAR_fin</v>
          </cell>
          <cell r="C468" t="str">
            <v>RHNMLTHCHPC</v>
          </cell>
          <cell r="G468">
            <v>4.0355218242431367E-3</v>
          </cell>
          <cell r="H468">
            <v>6.3733293129307079E-3</v>
          </cell>
          <cell r="I468">
            <v>1.575775869928513E-2</v>
          </cell>
          <cell r="J468">
            <v>1.3888949605550184E-2</v>
          </cell>
          <cell r="K468">
            <v>1.6572397693699444E-2</v>
          </cell>
          <cell r="L468">
            <v>1.7960307212870327E-2</v>
          </cell>
          <cell r="M468">
            <v>1.5259141383136507E-2</v>
          </cell>
          <cell r="N468">
            <v>7.4618474680729005E-3</v>
          </cell>
          <cell r="O468">
            <v>1.0351698830334105E-2</v>
          </cell>
        </row>
        <row r="469">
          <cell r="A469" t="str">
            <v>RHNM-SHLTHCHPWOD</v>
          </cell>
          <cell r="B469" t="str">
            <v>VAR_ncap</v>
          </cell>
          <cell r="C469" t="str">
            <v>-</v>
          </cell>
          <cell r="G469">
            <v>4.8209340754102898E-4</v>
          </cell>
          <cell r="H469">
            <v>6.4504843717724098E-4</v>
          </cell>
          <cell r="I469">
            <v>1.2004171564764499E-3</v>
          </cell>
          <cell r="J469">
            <v>8.8056257462876904E-4</v>
          </cell>
          <cell r="K469">
            <v>1.4897427089597601E-3</v>
          </cell>
          <cell r="L469">
            <v>1.0898367879172801E-3</v>
          </cell>
          <cell r="M469">
            <v>1.2360191320325499E-3</v>
          </cell>
          <cell r="N469">
            <v>5.8729107444369696E-4</v>
          </cell>
          <cell r="O469">
            <v>1.0001072269331601E-3</v>
          </cell>
        </row>
        <row r="470">
          <cell r="A470" t="str">
            <v>RHNM-SHLTHCHPWOD</v>
          </cell>
          <cell r="B470" t="str">
            <v>VAR_cap</v>
          </cell>
          <cell r="C470" t="str">
            <v>-</v>
          </cell>
          <cell r="G470">
            <v>4.8209340754102898E-4</v>
          </cell>
          <cell r="H470">
            <v>8.2267202145051409E-4</v>
          </cell>
          <cell r="I470">
            <v>1.4914331389936689E-3</v>
          </cell>
          <cell r="J470">
            <v>1.3408603062058202E-3</v>
          </cell>
          <cell r="K470">
            <v>1.9943484335124897E-3</v>
          </cell>
          <cell r="L470">
            <v>1.6583745123369201E-3</v>
          </cell>
          <cell r="M470">
            <v>1.8162212193233501E-3</v>
          </cell>
          <cell r="N470">
            <v>9.8846665746584969E-4</v>
          </cell>
          <cell r="O470">
            <v>1.3795451788191598E-3</v>
          </cell>
        </row>
        <row r="471">
          <cell r="A471" t="str">
            <v>ITOT-SWHDEM</v>
          </cell>
          <cell r="B471" t="str">
            <v>VAR_fout</v>
          </cell>
          <cell r="C471" t="str">
            <v>ITOT-SWHD</v>
          </cell>
          <cell r="D471">
            <v>72.708169056255471</v>
          </cell>
          <cell r="E471">
            <v>74.35269248141455</v>
          </cell>
          <cell r="F471">
            <v>76.093376262787288</v>
          </cell>
          <cell r="G471">
            <v>77.130034444764803</v>
          </cell>
          <cell r="H471">
            <v>77.659568671916603</v>
          </cell>
          <cell r="I471">
            <v>78.127545789073338</v>
          </cell>
          <cell r="J471">
            <v>78.429892796661278</v>
          </cell>
          <cell r="K471">
            <v>78.732239804249261</v>
          </cell>
          <cell r="L471">
            <v>78.176111803446162</v>
          </cell>
          <cell r="M471">
            <v>80.407440059609044</v>
          </cell>
          <cell r="N471">
            <v>77.870207574025486</v>
          </cell>
          <cell r="O471">
            <v>77.650484572634625</v>
          </cell>
        </row>
        <row r="472">
          <cell r="A472" t="str">
            <v>ITOT-SWHDEM</v>
          </cell>
          <cell r="B472" t="str">
            <v>VAR_fin</v>
          </cell>
          <cell r="C472" t="str">
            <v>ITOT-SWHNGAH</v>
          </cell>
          <cell r="F472">
            <v>3.3907734801529026E-2</v>
          </cell>
          <cell r="G472">
            <v>2.0716829325840201E-2</v>
          </cell>
          <cell r="H472">
            <v>1.7703006969010202E-2</v>
          </cell>
          <cell r="I472">
            <v>5.5359150545935869E-2</v>
          </cell>
          <cell r="J472">
            <v>4.6653949908902773E-2</v>
          </cell>
          <cell r="K472">
            <v>5.6194333779112204E-2</v>
          </cell>
          <cell r="L472">
            <v>5.6047478169262137E-2</v>
          </cell>
          <cell r="M472">
            <v>5.5933772405382179E-2</v>
          </cell>
          <cell r="N472">
            <v>5.5577726216152701E-2</v>
          </cell>
          <cell r="O472">
            <v>5.5253648094363728E-2</v>
          </cell>
        </row>
        <row r="473">
          <cell r="A473" t="str">
            <v>ITOT-SWHDEM</v>
          </cell>
          <cell r="B473" t="str">
            <v>VAR_fin</v>
          </cell>
          <cell r="C473" t="str">
            <v>ITOT-SWH</v>
          </cell>
          <cell r="D473">
            <v>61.718487168798582</v>
          </cell>
          <cell r="E473">
            <v>58.487758540154793</v>
          </cell>
          <cell r="F473">
            <v>58.05253318933665</v>
          </cell>
          <cell r="G473">
            <v>50.110593186608867</v>
          </cell>
          <cell r="H473">
            <v>46.89618051120069</v>
          </cell>
          <cell r="I473">
            <v>45.109564725310484</v>
          </cell>
          <cell r="J473">
            <v>43.014170458505937</v>
          </cell>
          <cell r="K473">
            <v>40.840696914828015</v>
          </cell>
          <cell r="L473">
            <v>40.58558316957803</v>
          </cell>
          <cell r="M473">
            <v>42.598008192346512</v>
          </cell>
          <cell r="N473">
            <v>40.317319109626453</v>
          </cell>
          <cell r="O473">
            <v>40.178517484896524</v>
          </cell>
        </row>
        <row r="474">
          <cell r="A474" t="str">
            <v>ITOT-SWHDEM</v>
          </cell>
          <cell r="B474" t="str">
            <v>VAR_fin</v>
          </cell>
          <cell r="C474" t="str">
            <v>ITOT-SWHELCH</v>
          </cell>
          <cell r="D474">
            <v>1.1081275654045448</v>
          </cell>
          <cell r="E474">
            <v>1.4008095835704852</v>
          </cell>
          <cell r="F474">
            <v>3.5651797428591179</v>
          </cell>
          <cell r="G474">
            <v>5.9657034184307651</v>
          </cell>
          <cell r="H474">
            <v>8.185908724111</v>
          </cell>
          <cell r="I474">
            <v>10.51916471668862</v>
          </cell>
          <cell r="J474">
            <v>12.889462599571667</v>
          </cell>
          <cell r="K474">
            <v>13.164613351306638</v>
          </cell>
          <cell r="L474">
            <v>13.089102767619886</v>
          </cell>
          <cell r="M474">
            <v>13.169332537603422</v>
          </cell>
          <cell r="N474">
            <v>13.059205117591421</v>
          </cell>
          <cell r="O474">
            <v>13.014327617947272</v>
          </cell>
        </row>
        <row r="475">
          <cell r="A475" t="str">
            <v>ITOT-SWHDEM</v>
          </cell>
          <cell r="B475" t="str">
            <v>VAR_fin</v>
          </cell>
          <cell r="C475" t="str">
            <v>ITOT-SWHC</v>
          </cell>
          <cell r="E475">
            <v>4.0436092807690347</v>
          </cell>
          <cell r="F475">
            <v>4.0436446765457958</v>
          </cell>
          <cell r="G475">
            <v>4.110136928662965</v>
          </cell>
          <cell r="H475">
            <v>5.6863749289542369</v>
          </cell>
          <cell r="I475">
            <v>5.6864250392352922</v>
          </cell>
          <cell r="J475">
            <v>5.7177482310177234</v>
          </cell>
          <cell r="K475">
            <v>5.8043427027117911</v>
          </cell>
          <cell r="L475">
            <v>5.8055625845075705</v>
          </cell>
          <cell r="M475">
            <v>5.8083880626763147</v>
          </cell>
          <cell r="N475">
            <v>5.8083956606379239</v>
          </cell>
          <cell r="O475">
            <v>5.8085105342101615</v>
          </cell>
        </row>
        <row r="476">
          <cell r="A476" t="str">
            <v>ITOT-SWHDEM</v>
          </cell>
          <cell r="B476" t="str">
            <v>VAR_fin</v>
          </cell>
          <cell r="C476" t="str">
            <v>ITOT-SWHELC</v>
          </cell>
          <cell r="D476">
            <v>9.8139069998964459</v>
          </cell>
          <cell r="E476">
            <v>10.335102243463677</v>
          </cell>
          <cell r="F476">
            <v>10.315168037786718</v>
          </cell>
          <cell r="G476">
            <v>16.838048992049277</v>
          </cell>
          <cell r="H476">
            <v>16.799283765204077</v>
          </cell>
          <cell r="I476">
            <v>16.670537099506873</v>
          </cell>
          <cell r="J476">
            <v>16.674855381815838</v>
          </cell>
          <cell r="K476">
            <v>18.780222291749944</v>
          </cell>
          <cell r="L476">
            <v>18.590713235280511</v>
          </cell>
          <cell r="M476">
            <v>18.734095819031374</v>
          </cell>
          <cell r="N476">
            <v>18.62306242810266</v>
          </cell>
          <cell r="O476">
            <v>18.591139335748927</v>
          </cell>
        </row>
        <row r="477">
          <cell r="A477" t="str">
            <v>ITOT-SWHDEM</v>
          </cell>
          <cell r="B477" t="str">
            <v>VAR_fin</v>
          </cell>
          <cell r="C477" t="str">
            <v>ITOT-SWHSOL</v>
          </cell>
          <cell r="D477">
            <v>6.7647322155916123E-2</v>
          </cell>
          <cell r="E477">
            <v>8.5508110903385601E-2</v>
          </cell>
          <cell r="F477">
            <v>8.3057920715633296E-2</v>
          </cell>
          <cell r="G477">
            <v>8.4975270445970627E-2</v>
          </cell>
          <cell r="H477">
            <v>7.4292414490418526E-2</v>
          </cell>
          <cell r="I477">
            <v>8.6697305841052411E-2</v>
          </cell>
          <cell r="J477">
            <v>8.7250284938244119E-2</v>
          </cell>
          <cell r="K477">
            <v>8.6417606491892798E-2</v>
          </cell>
          <cell r="L477">
            <v>4.9355196856959098E-2</v>
          </cell>
          <cell r="M477">
            <v>4.1928781973367565E-2</v>
          </cell>
          <cell r="N477">
            <v>6.8948743157142781E-3</v>
          </cell>
          <cell r="O477">
            <v>2.9863826124406087E-3</v>
          </cell>
        </row>
        <row r="478">
          <cell r="A478" t="str">
            <v>D-RHNS_NKEV_GAS_ELC_CHP</v>
          </cell>
          <cell r="B478" t="str">
            <v>VAR_fout</v>
          </cell>
          <cell r="C478" t="str">
            <v>RHNS_ELC</v>
          </cell>
          <cell r="E478">
            <v>1.2693023187223249E-3</v>
          </cell>
          <cell r="F478">
            <v>2.4114519552578071E-3</v>
          </cell>
          <cell r="G478">
            <v>2.4109502703508496E-3</v>
          </cell>
          <cell r="H478">
            <v>2.4125943931926721E-3</v>
          </cell>
          <cell r="I478">
            <v>1.4913926528488004E-3</v>
          </cell>
          <cell r="L478">
            <v>2.266310808781793E-3</v>
          </cell>
          <cell r="M478">
            <v>3.7405025471525977E-3</v>
          </cell>
          <cell r="N478">
            <v>3.2275275959989858E-3</v>
          </cell>
          <cell r="O478">
            <v>6.8868238755725479E-3</v>
          </cell>
        </row>
        <row r="479">
          <cell r="A479" t="str">
            <v>D-RHNS_NKEV_GAS_ELC_CHP</v>
          </cell>
          <cell r="B479" t="str">
            <v>VAR_fout</v>
          </cell>
          <cell r="C479" t="str">
            <v>ELC5</v>
          </cell>
          <cell r="E479">
            <v>1.2709365025308094E-3</v>
          </cell>
          <cell r="F479">
            <v>2.4139603384264871E-3</v>
          </cell>
          <cell r="G479">
            <v>2.4127450608156264E-3</v>
          </cell>
          <cell r="H479">
            <v>2.4141263262014586E-3</v>
          </cell>
          <cell r="I479">
            <v>1.4919350123870905E-3</v>
          </cell>
          <cell r="L479">
            <v>2.2556867501091968E-3</v>
          </cell>
          <cell r="M479">
            <v>3.7059186920899894E-3</v>
          </cell>
          <cell r="N479">
            <v>3.20251989402446E-3</v>
          </cell>
          <cell r="O479">
            <v>6.8554344967043353E-3</v>
          </cell>
        </row>
        <row r="480">
          <cell r="A480" t="str">
            <v>D-RHNS_NKEV_GAS_ELC_CHP</v>
          </cell>
          <cell r="B480" t="str">
            <v>VAR_fin</v>
          </cell>
          <cell r="C480" t="str">
            <v>RHNS_NKEV_GAS_ELC_CHP</v>
          </cell>
          <cell r="E480">
            <v>2.5402388212531339E-3</v>
          </cell>
          <cell r="F480">
            <v>4.805647929796506E-3</v>
          </cell>
          <cell r="G480">
            <v>4.8039309672786926E-3</v>
          </cell>
          <cell r="H480">
            <v>4.8069563555063468E-3</v>
          </cell>
          <cell r="I480">
            <v>2.963563301348106E-3</v>
          </cell>
          <cell r="L480">
            <v>4.5219975588909906E-3</v>
          </cell>
          <cell r="M480">
            <v>7.4464212392425832E-3</v>
          </cell>
          <cell r="N480">
            <v>6.4300474900234449E-3</v>
          </cell>
          <cell r="O480">
            <v>1.3742258372276868E-2</v>
          </cell>
        </row>
        <row r="481">
          <cell r="A481" t="str">
            <v>RHNM-SHSTG-NGAHP</v>
          </cell>
          <cell r="B481" t="str">
            <v>VAR_fout</v>
          </cell>
          <cell r="C481" t="str">
            <v>RHNM-SHANGAH</v>
          </cell>
          <cell r="F481">
            <v>9.8155459500180015E-4</v>
          </cell>
          <cell r="G481">
            <v>8.7792217493143148E-4</v>
          </cell>
          <cell r="H481">
            <v>1.3034553918838876E-2</v>
          </cell>
          <cell r="I481">
            <v>1.2395836747059893E-2</v>
          </cell>
          <cell r="J481">
            <v>1.501448488051456E-2</v>
          </cell>
          <cell r="K481">
            <v>4.7694744546950988E-4</v>
          </cell>
          <cell r="L481">
            <v>7.3207875616421582E-4</v>
          </cell>
          <cell r="M481">
            <v>8.8304797729919944E-4</v>
          </cell>
          <cell r="N481">
            <v>9.1815508342456883E-4</v>
          </cell>
          <cell r="O481">
            <v>7.3456492951953355E-4</v>
          </cell>
        </row>
        <row r="482">
          <cell r="A482" t="str">
            <v>RHNM-SHSTG-NGAHP</v>
          </cell>
          <cell r="B482" t="str">
            <v>VAR_fin</v>
          </cell>
          <cell r="C482" t="str">
            <v>RHNM-SHANGAH</v>
          </cell>
          <cell r="F482">
            <v>9.8187950849397995E-4</v>
          </cell>
          <cell r="G482">
            <v>8.7825626669649009E-4</v>
          </cell>
          <cell r="H482">
            <v>1.3036395710807018E-2</v>
          </cell>
          <cell r="I482">
            <v>1.2397581188310813E-2</v>
          </cell>
          <cell r="J482">
            <v>1.5016199468488681E-2</v>
          </cell>
          <cell r="K482">
            <v>4.7728878628187232E-4</v>
          </cell>
          <cell r="L482">
            <v>7.3241785463712687E-4</v>
          </cell>
          <cell r="M482">
            <v>8.8343048655247229E-4</v>
          </cell>
          <cell r="N482">
            <v>9.185134487211177E-4</v>
          </cell>
          <cell r="O482">
            <v>7.3496293671204422E-4</v>
          </cell>
        </row>
        <row r="483">
          <cell r="A483" t="str">
            <v>RHNM-SHSTG-NGAHP</v>
          </cell>
          <cell r="B483" t="str">
            <v>VAR_ncap</v>
          </cell>
          <cell r="C483" t="str">
            <v>-</v>
          </cell>
          <cell r="D483">
            <v>7.1095643585371E-5</v>
          </cell>
          <cell r="E483">
            <v>1.2697591809146E-6</v>
          </cell>
          <cell r="F483">
            <v>2.7868349056942298E-4</v>
          </cell>
          <cell r="G483">
            <v>9.33117146585184E-5</v>
          </cell>
          <cell r="H483">
            <v>3.47709825206329E-3</v>
          </cell>
          <cell r="I483">
            <v>2.3382169402880301E-4</v>
          </cell>
          <cell r="J483">
            <v>2.56695048231072E-4</v>
          </cell>
          <cell r="K483">
            <v>1.67520044700396E-4</v>
          </cell>
          <cell r="L483">
            <v>1.7162000853377301E-4</v>
          </cell>
          <cell r="M483">
            <v>2.5719211983303098E-4</v>
          </cell>
          <cell r="N483">
            <v>2.1259166894185201E-4</v>
          </cell>
          <cell r="O483">
            <v>2.7865071535343298E-4</v>
          </cell>
        </row>
        <row r="484">
          <cell r="A484" t="str">
            <v>RHNM-SHSTG-NGAHP</v>
          </cell>
          <cell r="B484" t="str">
            <v>VAR_cap</v>
          </cell>
          <cell r="C484" t="str">
            <v>-</v>
          </cell>
          <cell r="D484">
            <v>7.1095643585371E-5</v>
          </cell>
          <cell r="E484">
            <v>1.7781925563486014E-6</v>
          </cell>
          <cell r="F484">
            <v>2.7979970867383702E-4</v>
          </cell>
          <cell r="G484">
            <v>2.81731345812192E-4</v>
          </cell>
          <cell r="H484">
            <v>3.7055709549024471E-3</v>
          </cell>
          <cell r="I484">
            <v>3.49032667642141E-3</v>
          </cell>
          <cell r="J484">
            <v>3.4317258959858524E-3</v>
          </cell>
          <cell r="K484">
            <v>2.70215392256844E-4</v>
          </cell>
          <cell r="L484">
            <v>2.6846544876218503E-4</v>
          </cell>
          <cell r="M484">
            <v>3.7763307258761099E-4</v>
          </cell>
          <cell r="N484">
            <v>3.4994353261005395E-4</v>
          </cell>
          <cell r="O484">
            <v>4.2962161704643298E-4</v>
          </cell>
        </row>
        <row r="485">
          <cell r="A485" t="str">
            <v>D-IBIO</v>
          </cell>
          <cell r="B485" t="str">
            <v>VAR_fout</v>
          </cell>
          <cell r="C485" t="str">
            <v>IBIO</v>
          </cell>
          <cell r="D485">
            <v>0.43675151258648398</v>
          </cell>
          <cell r="E485">
            <v>0.55209251021168526</v>
          </cell>
          <cell r="F485">
            <v>0.55219831294939747</v>
          </cell>
          <cell r="G485">
            <v>1.5467711088647857</v>
          </cell>
          <cell r="H485">
            <v>1.5468097448654563</v>
          </cell>
          <cell r="I485">
            <v>1.5468169569960268</v>
          </cell>
          <cell r="J485">
            <v>1.5468183500804704</v>
          </cell>
          <cell r="K485">
            <v>1.5468201100978249</v>
          </cell>
          <cell r="L485">
            <v>1.5468312337669452</v>
          </cell>
          <cell r="M485">
            <v>1.5468326505139445</v>
          </cell>
          <cell r="N485">
            <v>1.5468435348666782</v>
          </cell>
          <cell r="O485">
            <v>1.5469830772531419</v>
          </cell>
        </row>
        <row r="486">
          <cell r="A486" t="str">
            <v>D-IBIO</v>
          </cell>
          <cell r="B486" t="str">
            <v>VAR_fin</v>
          </cell>
          <cell r="C486" t="str">
            <v>BIO</v>
          </cell>
          <cell r="D486">
            <v>0.43675151258648398</v>
          </cell>
          <cell r="E486">
            <v>0.55209251021168526</v>
          </cell>
          <cell r="F486">
            <v>0.55219831294939747</v>
          </cell>
          <cell r="G486">
            <v>1.5467711088647857</v>
          </cell>
          <cell r="H486">
            <v>1.5468097448654563</v>
          </cell>
          <cell r="I486">
            <v>1.5468169569960268</v>
          </cell>
          <cell r="J486">
            <v>1.5468183500804704</v>
          </cell>
          <cell r="K486">
            <v>1.5468201100978249</v>
          </cell>
          <cell r="L486">
            <v>1.5468312337669452</v>
          </cell>
          <cell r="M486">
            <v>1.5468326505139445</v>
          </cell>
          <cell r="N486">
            <v>1.5468435348666782</v>
          </cell>
          <cell r="O486">
            <v>1.5469830772531419</v>
          </cell>
        </row>
        <row r="487">
          <cell r="A487" t="str">
            <v>D-RHES_KEV_WOD_ELC_CHP</v>
          </cell>
          <cell r="B487" t="str">
            <v>VAR_fout</v>
          </cell>
          <cell r="C487" t="str">
            <v>RHES_ELC</v>
          </cell>
          <cell r="G487">
            <v>4.9323904118504791E-4</v>
          </cell>
          <cell r="H487">
            <v>1.3642389309134523E-3</v>
          </cell>
          <cell r="I487">
            <v>3.0730006144971682E-3</v>
          </cell>
          <cell r="J487">
            <v>4.4693167265689214E-3</v>
          </cell>
          <cell r="K487">
            <v>7.4061711364536978E-3</v>
          </cell>
          <cell r="L487">
            <v>5.5864977551176665E-3</v>
          </cell>
          <cell r="M487">
            <v>3.6752856364090499E-3</v>
          </cell>
          <cell r="N487">
            <v>3.8983364733325481E-3</v>
          </cell>
          <cell r="O487">
            <v>4.1767863940019032E-3</v>
          </cell>
        </row>
        <row r="488">
          <cell r="A488" t="str">
            <v>D-RHES_KEV_WOD_ELC_CHP</v>
          </cell>
          <cell r="B488" t="str">
            <v>VAR_fout</v>
          </cell>
          <cell r="C488" t="str">
            <v>ELC5</v>
          </cell>
          <cell r="G488">
            <v>8.1508461508514427E-4</v>
          </cell>
          <cell r="H488">
            <v>1.3650539497777605E-3</v>
          </cell>
          <cell r="I488">
            <v>3.0739452750919343E-3</v>
          </cell>
          <cell r="J488">
            <v>4.4714242735910299E-3</v>
          </cell>
          <cell r="K488">
            <v>7.3492791209255406E-3</v>
          </cell>
          <cell r="L488">
            <v>5.5665627262240121E-3</v>
          </cell>
          <cell r="M488">
            <v>3.6610570180056192E-3</v>
          </cell>
          <cell r="N488">
            <v>3.8776208302963872E-3</v>
          </cell>
          <cell r="O488">
            <v>4.1695999287984257E-3</v>
          </cell>
        </row>
        <row r="489">
          <cell r="A489" t="str">
            <v>D-RHES_KEV_WOD_ELC_CHP</v>
          </cell>
          <cell r="B489" t="str">
            <v>VAR_fin</v>
          </cell>
          <cell r="C489" t="str">
            <v>RHES_KEV_WOD_ELC_CHP</v>
          </cell>
          <cell r="G489">
            <v>1.2885592923824055E-3</v>
          </cell>
          <cell r="H489">
            <v>2.7095285168034235E-3</v>
          </cell>
          <cell r="I489">
            <v>6.1271815257013104E-3</v>
          </cell>
          <cell r="J489">
            <v>8.9222963763609039E-3</v>
          </cell>
          <cell r="K489">
            <v>1.4735685298236222E-2</v>
          </cell>
          <cell r="L489">
            <v>1.1133296117453895E-2</v>
          </cell>
          <cell r="M489">
            <v>7.3165782905268827E-3</v>
          </cell>
          <cell r="N489">
            <v>7.7561929397411524E-3</v>
          </cell>
          <cell r="O489">
            <v>8.3265365234557569E-3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D490">
            <v>1525.2452723571</v>
          </cell>
          <cell r="E490">
            <v>1420.0539043378301</v>
          </cell>
          <cell r="F490">
            <v>1347.7796250724</v>
          </cell>
          <cell r="G490">
            <v>1360.78137258068</v>
          </cell>
          <cell r="H490">
            <v>1366.5480929821799</v>
          </cell>
          <cell r="I490">
            <v>1207.8859115702801</v>
          </cell>
          <cell r="J490">
            <v>266.28763900850799</v>
          </cell>
          <cell r="K490">
            <v>151.98892503105299</v>
          </cell>
          <cell r="L490">
            <v>257.02566245597097</v>
          </cell>
          <cell r="M490">
            <v>208.894832881258</v>
          </cell>
          <cell r="N490">
            <v>219.545426432883</v>
          </cell>
          <cell r="O490">
            <v>195.649378284672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D491">
            <v>27.26089272270309</v>
          </cell>
          <cell r="E491">
            <v>28.128373603194628</v>
          </cell>
          <cell r="F491">
            <v>23.824432486034951</v>
          </cell>
          <cell r="G491">
            <v>24.051164265482033</v>
          </cell>
          <cell r="H491">
            <v>24.153506383624613</v>
          </cell>
          <cell r="I491">
            <v>21.72344234816272</v>
          </cell>
          <cell r="J491">
            <v>5.4673774881363268</v>
          </cell>
          <cell r="K491">
            <v>4.2125742831850106</v>
          </cell>
          <cell r="L491">
            <v>6.0688400824399151</v>
          </cell>
          <cell r="M491">
            <v>5.2182285666166655</v>
          </cell>
          <cell r="N491">
            <v>5.4064712467687803</v>
          </cell>
          <cell r="O491">
            <v>4.9840884259919855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G492">
            <v>0.22036719695039073</v>
          </cell>
          <cell r="H492">
            <v>0.1580909232241616</v>
          </cell>
          <cell r="I492">
            <v>0.23011917333105358</v>
          </cell>
          <cell r="J492">
            <v>4.9211517038332001E-2</v>
          </cell>
          <cell r="K492">
            <v>7.5996231709126949E-2</v>
          </cell>
          <cell r="L492">
            <v>0.14006513998531506</v>
          </cell>
          <cell r="M492">
            <v>0.12327520616935445</v>
          </cell>
          <cell r="N492">
            <v>0.12555275039983996</v>
          </cell>
          <cell r="O492">
            <v>0.1437246601287139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D493">
            <v>27.043355892856436</v>
          </cell>
          <cell r="E493">
            <v>25.178260715209699</v>
          </cell>
          <cell r="F493">
            <v>23.896801862985729</v>
          </cell>
          <cell r="G493">
            <v>24.127329301075882</v>
          </cell>
          <cell r="H493">
            <v>24.229576116705321</v>
          </cell>
          <cell r="I493">
            <v>21.416416871813482</v>
          </cell>
          <cell r="J493">
            <v>4.7214120391579382</v>
          </cell>
          <cell r="K493">
            <v>2.6948390962952651</v>
          </cell>
          <cell r="L493">
            <v>4.5571925967370657</v>
          </cell>
          <cell r="M493">
            <v>3.703809093639324</v>
          </cell>
          <cell r="N493">
            <v>3.8926494048383402</v>
          </cell>
          <cell r="O493">
            <v>3.468960607884259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D494">
            <v>0.30462501172666484</v>
          </cell>
          <cell r="E494">
            <v>3.0399723412780504</v>
          </cell>
          <cell r="F494">
            <v>3.7406217435558536E-3</v>
          </cell>
          <cell r="G494">
            <v>1.3676378597826055E-3</v>
          </cell>
          <cell r="H494">
            <v>1.5910280696878954E-3</v>
          </cell>
          <cell r="I494">
            <v>0.37715333510787391</v>
          </cell>
          <cell r="J494">
            <v>0.76359850780004002</v>
          </cell>
          <cell r="K494">
            <v>1.5314500026531972</v>
          </cell>
          <cell r="L494">
            <v>1.5314675190459401</v>
          </cell>
          <cell r="M494">
            <v>1.5314750230475485</v>
          </cell>
          <cell r="N494">
            <v>1.5314796371164801</v>
          </cell>
          <cell r="O494">
            <v>1.5314956428336586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G495">
            <v>0.2203671969503907</v>
          </cell>
          <cell r="H495">
            <v>0.15809092322416787</v>
          </cell>
          <cell r="I495">
            <v>0.23011936078044806</v>
          </cell>
          <cell r="J495">
            <v>4.9211517038331827E-2</v>
          </cell>
          <cell r="K495">
            <v>7.599786050537391E-2</v>
          </cell>
          <cell r="L495">
            <v>0.14006499362582167</v>
          </cell>
          <cell r="M495">
            <v>0.12327520616935542</v>
          </cell>
          <cell r="N495">
            <v>0.12555261733583639</v>
          </cell>
          <cell r="O495">
            <v>0.14372807059409842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D496">
            <v>1.90917149146177E-5</v>
          </cell>
          <cell r="E496">
            <v>6.7843721955813198E-7</v>
          </cell>
          <cell r="F496">
            <v>1.1190381986131901E-6</v>
          </cell>
          <cell r="G496">
            <v>1.32952337407521E-6</v>
          </cell>
          <cell r="H496">
            <v>2.1458319118885698E-6</v>
          </cell>
          <cell r="I496">
            <v>2.9921359745789601E-6</v>
          </cell>
          <cell r="J496">
            <v>5.4053312514518299E-6</v>
          </cell>
          <cell r="K496">
            <v>3.9438660930451099E-5</v>
          </cell>
          <cell r="L496">
            <v>0.450867387234754</v>
          </cell>
          <cell r="M496">
            <v>1.8717689525390799E-5</v>
          </cell>
          <cell r="N496">
            <v>2.70958469606926E-5</v>
          </cell>
          <cell r="O496">
            <v>9.9417380136318203E-5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D497">
            <v>2.2350712933400549</v>
          </cell>
          <cell r="E497">
            <v>2.2350719717772742</v>
          </cell>
          <cell r="F497">
            <v>2.2350730908154728</v>
          </cell>
          <cell r="G497">
            <v>2.2350744203388468</v>
          </cell>
          <cell r="H497">
            <v>2.235076566170759</v>
          </cell>
          <cell r="I497">
            <v>2.2350795583067335</v>
          </cell>
          <cell r="J497">
            <v>2.235084963637985</v>
          </cell>
          <cell r="K497">
            <v>0.76355985826318118</v>
          </cell>
          <cell r="L497">
            <v>0.450939587908529</v>
          </cell>
          <cell r="M497">
            <v>0.450943834179659</v>
          </cell>
          <cell r="N497">
            <v>0.450964288983769</v>
          </cell>
          <cell r="O497">
            <v>0.451062600111445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D498">
            <v>0.62582360670165149</v>
          </cell>
          <cell r="E498">
            <v>0.7375939817159034</v>
          </cell>
          <cell r="F498">
            <v>0.73634735108718596</v>
          </cell>
          <cell r="G498">
            <v>0.73472041139987199</v>
          </cell>
          <cell r="H498">
            <v>0.73268461421902442</v>
          </cell>
          <cell r="I498">
            <v>0.73065648491464863</v>
          </cell>
          <cell r="J498">
            <v>0.72862678314212281</v>
          </cell>
          <cell r="K498">
            <v>0.72660710810426032</v>
          </cell>
          <cell r="L498">
            <v>0.72661082316261494</v>
          </cell>
          <cell r="M498">
            <v>0.72666681066446892</v>
          </cell>
          <cell r="N498">
            <v>0.72668273443457398</v>
          </cell>
          <cell r="O498">
            <v>0.72680854754164814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D499">
            <v>0.62582360670165149</v>
          </cell>
          <cell r="E499">
            <v>0.7375939817159034</v>
          </cell>
          <cell r="F499">
            <v>0.73634735108718596</v>
          </cell>
          <cell r="G499">
            <v>0.73472041139987199</v>
          </cell>
          <cell r="H499">
            <v>0.73268461421902442</v>
          </cell>
          <cell r="I499">
            <v>0.73065648491464863</v>
          </cell>
          <cell r="J499">
            <v>0.72862678314212281</v>
          </cell>
          <cell r="K499">
            <v>0.72660710810426032</v>
          </cell>
          <cell r="L499">
            <v>0.72661082316261494</v>
          </cell>
          <cell r="M499">
            <v>0.72666681066446892</v>
          </cell>
          <cell r="N499">
            <v>0.72668273443457398</v>
          </cell>
          <cell r="O499">
            <v>0.72680854754164814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D500">
            <v>5.3111400667210695</v>
          </cell>
          <cell r="E500">
            <v>6.2669511333177654</v>
          </cell>
          <cell r="F500">
            <v>5.8333129192490425</v>
          </cell>
          <cell r="G500">
            <v>6.8650320011036197</v>
          </cell>
          <cell r="H500">
            <v>7.3346030427241642</v>
          </cell>
          <cell r="I500">
            <v>7.9610174228334838</v>
          </cell>
          <cell r="J500">
            <v>5.8886744919353351</v>
          </cell>
          <cell r="K500">
            <v>5.9076417972340867</v>
          </cell>
          <cell r="L500">
            <v>5.8583210118953319</v>
          </cell>
          <cell r="M500">
            <v>7.2776364914180531</v>
          </cell>
          <cell r="N500">
            <v>5.8309498563472042</v>
          </cell>
          <cell r="O500">
            <v>5.8114114951865838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D501">
            <v>9.0019323164763811</v>
          </cell>
          <cell r="E501">
            <v>10.609962415323533</v>
          </cell>
          <cell r="F501">
            <v>9.8591204268997981</v>
          </cell>
          <cell r="G501">
            <v>11.570278653545426</v>
          </cell>
          <cell r="H501">
            <v>12.327063937351545</v>
          </cell>
          <cell r="I501">
            <v>13.342487300838243</v>
          </cell>
          <cell r="J501">
            <v>9.8417958082484702</v>
          </cell>
          <cell r="K501">
            <v>9.8460696620568218</v>
          </cell>
          <cell r="L501">
            <v>9.763868353158875</v>
          </cell>
          <cell r="M501">
            <v>12.129394152363419</v>
          </cell>
          <cell r="N501">
            <v>9.7182497605786793</v>
          </cell>
          <cell r="O501">
            <v>9.6856858253109781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D502">
            <v>5.3111400667210695</v>
          </cell>
          <cell r="E502">
            <v>6.2669511333177654</v>
          </cell>
          <cell r="F502">
            <v>5.8333129192490425</v>
          </cell>
          <cell r="G502">
            <v>6.8650320011036197</v>
          </cell>
          <cell r="H502">
            <v>7.3346030427241642</v>
          </cell>
          <cell r="I502">
            <v>7.9610174228334838</v>
          </cell>
          <cell r="J502">
            <v>5.8886744919353351</v>
          </cell>
          <cell r="K502">
            <v>5.9076417972340867</v>
          </cell>
          <cell r="L502">
            <v>5.8583210118953319</v>
          </cell>
          <cell r="M502">
            <v>7.2776364914180531</v>
          </cell>
          <cell r="N502">
            <v>5.8309498563472042</v>
          </cell>
          <cell r="O502">
            <v>5.8114114951865838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E503">
            <v>5.3842014807378297E-2</v>
          </cell>
          <cell r="F503">
            <v>9.3374380448995906E-5</v>
          </cell>
          <cell r="G503">
            <v>4.8000522784577303E-2</v>
          </cell>
          <cell r="H503">
            <v>0.28652454870034</v>
          </cell>
          <cell r="I503">
            <v>0.15210361103990599</v>
          </cell>
          <cell r="J503">
            <v>6.7562635626365399E-5</v>
          </cell>
          <cell r="K503">
            <v>0.25731572855714102</v>
          </cell>
          <cell r="L503">
            <v>9.4235526293806507E-2</v>
          </cell>
          <cell r="M503">
            <v>0.15590706058847101</v>
          </cell>
          <cell r="N503">
            <v>0.11130876077723099</v>
          </cell>
          <cell r="O503">
            <v>0.106566742406911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D504">
            <v>0.28883369534761499</v>
          </cell>
          <cell r="E504">
            <v>0.34267076661792928</v>
          </cell>
          <cell r="F504">
            <v>0.34273163954441632</v>
          </cell>
          <cell r="G504">
            <v>0.3906744269416077</v>
          </cell>
          <cell r="H504">
            <v>0.43699563999728769</v>
          </cell>
          <cell r="I504">
            <v>0.47747139732405935</v>
          </cell>
          <cell r="J504">
            <v>0.43721893381634924</v>
          </cell>
          <cell r="K504">
            <v>0.40938262669655628</v>
          </cell>
          <cell r="L504">
            <v>0.37488749850483022</v>
          </cell>
          <cell r="M504">
            <v>0.50734225358768725</v>
          </cell>
          <cell r="N504">
            <v>0.37698326042531255</v>
          </cell>
          <cell r="O504">
            <v>0.3736373331569206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D505">
            <v>1.3841537406003646E-3</v>
          </cell>
          <cell r="E505">
            <v>5.6643390412189863E-4</v>
          </cell>
          <cell r="F505">
            <v>9.7821859030585226E-4</v>
          </cell>
          <cell r="G505">
            <v>6.2436620870369433E-3</v>
          </cell>
          <cell r="H505">
            <v>0.87349040071360562</v>
          </cell>
          <cell r="I505">
            <v>2.6215534757159884</v>
          </cell>
          <cell r="J505">
            <v>3.5173568050068922</v>
          </cell>
          <cell r="K505">
            <v>4.8531329573753936</v>
          </cell>
          <cell r="L505">
            <v>4.2939584189186082</v>
          </cell>
          <cell r="M505">
            <v>4.2631587056391611</v>
          </cell>
          <cell r="N505">
            <v>4.2315733718571584</v>
          </cell>
          <cell r="O505">
            <v>4.1997833278681558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D506">
            <v>0.17123257576945081</v>
          </cell>
          <cell r="E506">
            <v>0.49527361617718541</v>
          </cell>
          <cell r="F506">
            <v>1.1457691449497547</v>
          </cell>
          <cell r="G506">
            <v>1.56313087747843</v>
          </cell>
          <cell r="H506">
            <v>0.52505237403779226</v>
          </cell>
          <cell r="I506">
            <v>4.5024363181747316E-2</v>
          </cell>
          <cell r="J506">
            <v>1.2369574966695485</v>
          </cell>
          <cell r="K506">
            <v>2.6850670004328357E-2</v>
          </cell>
          <cell r="L506">
            <v>2.0151642160114322E-2</v>
          </cell>
          <cell r="M506">
            <v>3.6796884548285606E-2</v>
          </cell>
          <cell r="N506">
            <v>6.8328808030545765E-2</v>
          </cell>
          <cell r="O506">
            <v>0.10065931656739595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D507">
            <v>0.17261672951005116</v>
          </cell>
          <cell r="E507">
            <v>0.49584005008130755</v>
          </cell>
          <cell r="F507">
            <v>1.1467275991761714</v>
          </cell>
          <cell r="G507">
            <v>1.56935477520158</v>
          </cell>
          <cell r="H507">
            <v>1.3985230103875099</v>
          </cell>
          <cell r="I507">
            <v>2.6665778388977328</v>
          </cell>
          <cell r="J507">
            <v>4.7543143016764393</v>
          </cell>
          <cell r="K507">
            <v>4.8799836273797226</v>
          </cell>
          <cell r="L507">
            <v>4.3141100610787237</v>
          </cell>
          <cell r="M507">
            <v>4.2999555901874489</v>
          </cell>
          <cell r="N507">
            <v>4.2999021798877033</v>
          </cell>
          <cell r="O507">
            <v>4.3004426444355524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D508">
            <v>9.8213229853487084E-6</v>
          </cell>
          <cell r="E508">
            <v>9.8987363348510679E-6</v>
          </cell>
          <cell r="F508">
            <v>8.2725507320547911E-2</v>
          </cell>
          <cell r="G508">
            <v>8.1706986467408635E-2</v>
          </cell>
          <cell r="H508">
            <v>0.10317307463846846</v>
          </cell>
          <cell r="I508">
            <v>0.30665765345827389</v>
          </cell>
          <cell r="J508">
            <v>0.40904691543095922</v>
          </cell>
          <cell r="K508">
            <v>0.41087030775475614</v>
          </cell>
          <cell r="L508">
            <v>0.33679959196146325</v>
          </cell>
          <cell r="M508">
            <v>5.4353855140115105E-3</v>
          </cell>
          <cell r="N508">
            <v>0.38172302143152353</v>
          </cell>
          <cell r="O508">
            <v>0.24194584893902626</v>
          </cell>
        </row>
        <row r="509">
          <cell r="A509" t="str">
            <v>RHEM-SHSTG-SOL</v>
          </cell>
          <cell r="B509" t="str">
            <v>VAR_fin</v>
          </cell>
          <cell r="C509" t="str">
            <v>RHEM-SHASOL</v>
          </cell>
          <cell r="D509">
            <v>1.2143392082198128E-6</v>
          </cell>
          <cell r="E509">
            <v>1.3356890503511837E-6</v>
          </cell>
          <cell r="F509">
            <v>8.2723505804793512E-2</v>
          </cell>
          <cell r="G509">
            <v>8.1704879328690985E-2</v>
          </cell>
          <cell r="H509">
            <v>0.10317215067721727</v>
          </cell>
          <cell r="I509">
            <v>0.30667202189187187</v>
          </cell>
          <cell r="J509">
            <v>0.40906957518103693</v>
          </cell>
          <cell r="K509">
            <v>0.41088730672430507</v>
          </cell>
          <cell r="L509">
            <v>0.3368161084987123</v>
          </cell>
          <cell r="M509">
            <v>5.4480020699675859E-3</v>
          </cell>
          <cell r="N509">
            <v>0.38173972792429717</v>
          </cell>
          <cell r="O509">
            <v>0.24196251848453573</v>
          </cell>
        </row>
        <row r="510">
          <cell r="A510" t="str">
            <v>RHEM-SHSTG-SOL</v>
          </cell>
          <cell r="B510" t="str">
            <v>VAR_ncap</v>
          </cell>
          <cell r="C510" t="str">
            <v>-</v>
          </cell>
          <cell r="D510">
            <v>1.5927230991730101E-2</v>
          </cell>
          <cell r="E510">
            <v>1.7842282441417101E-4</v>
          </cell>
          <cell r="F510">
            <v>2.4904142976430899E-6</v>
          </cell>
          <cell r="G510">
            <v>7.00866562789748E-6</v>
          </cell>
          <cell r="H510">
            <v>1.23038293029587E-2</v>
          </cell>
          <cell r="I510">
            <v>3.55365726009466E-2</v>
          </cell>
          <cell r="J510">
            <v>1.5750052253254099E-2</v>
          </cell>
          <cell r="K510">
            <v>1.2304669213096401E-2</v>
          </cell>
          <cell r="L510">
            <v>3.2163182597080703E-2</v>
          </cell>
          <cell r="M510">
            <v>1.91240547476672E-2</v>
          </cell>
          <cell r="N510">
            <v>2.03222763622583E-2</v>
          </cell>
          <cell r="O510">
            <v>2.41487648992623E-2</v>
          </cell>
        </row>
        <row r="511">
          <cell r="A511" t="str">
            <v>RHEM-SHSTG-SOL</v>
          </cell>
          <cell r="B511" t="str">
            <v>VAR_cap</v>
          </cell>
          <cell r="C511" t="str">
            <v>-</v>
          </cell>
          <cell r="D511">
            <v>1.5927230991730101E-2</v>
          </cell>
          <cell r="E511">
            <v>1.6105653816144198E-2</v>
          </cell>
          <cell r="F511">
            <v>1.61081442304419E-2</v>
          </cell>
          <cell r="G511">
            <v>1.6115152896069799E-2</v>
          </cell>
          <cell r="H511">
            <v>1.6535222942450498E-2</v>
          </cell>
          <cell r="I511">
            <v>4.7846600172285501E-2</v>
          </cell>
          <cell r="J511">
            <v>6.3590454157159401E-2</v>
          </cell>
          <cell r="K511">
            <v>6.3591294067296994E-2</v>
          </cell>
          <cell r="L511">
            <v>6.3591433435919498E-2</v>
          </cell>
          <cell r="M511">
            <v>6.3591906557844302E-2</v>
          </cell>
          <cell r="N511">
            <v>6.3592771174805302E-2</v>
          </cell>
          <cell r="O511">
            <v>6.3595096009187793E-2</v>
          </cell>
        </row>
        <row r="512">
          <cell r="A512" t="str">
            <v>ITOT-SWHCONBR10</v>
          </cell>
          <cell r="B512" t="str">
            <v>VAR_fout</v>
          </cell>
          <cell r="C512" t="str">
            <v>ITOT-ELS</v>
          </cell>
          <cell r="J512">
            <v>8.3665510031161991E-5</v>
          </cell>
          <cell r="K512">
            <v>1.5107130796476311E-4</v>
          </cell>
          <cell r="L512">
            <v>1.419507658818712E-4</v>
          </cell>
          <cell r="M512">
            <v>1.9739543601449597E-4</v>
          </cell>
          <cell r="N512">
            <v>1.6484813075107779E-4</v>
          </cell>
          <cell r="O512">
            <v>3.5080496694503557E-4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ITOT-SWHC</v>
          </cell>
          <cell r="J513">
            <v>5.1522092781858156E-4</v>
          </cell>
          <cell r="K513">
            <v>9.3031285445318538E-4</v>
          </cell>
          <cell r="L513">
            <v>8.7414760604430201E-4</v>
          </cell>
          <cell r="M513">
            <v>1.2155816614595682E-3</v>
          </cell>
          <cell r="N513">
            <v>1.0151519645681347E-3</v>
          </cell>
          <cell r="O513">
            <v>2.1602935365536979E-3</v>
          </cell>
        </row>
        <row r="514">
          <cell r="A514" t="str">
            <v>ITOT-SWHCONBR10</v>
          </cell>
          <cell r="B514" t="str">
            <v>VAR_fin</v>
          </cell>
          <cell r="C514" t="str">
            <v>CON</v>
          </cell>
          <cell r="J514">
            <v>5.988864378497433E-4</v>
          </cell>
          <cell r="K514">
            <v>1.0813841624179481E-3</v>
          </cell>
          <cell r="L514">
            <v>1.0160983719261743E-3</v>
          </cell>
          <cell r="M514">
            <v>1.4129770974740643E-3</v>
          </cell>
          <cell r="N514">
            <v>1.1800000953192122E-3</v>
          </cell>
          <cell r="O514">
            <v>2.5110985034987312E-3</v>
          </cell>
        </row>
        <row r="515">
          <cell r="A515" t="str">
            <v>ITOT-SWHCONBR10</v>
          </cell>
          <cell r="B515" t="str">
            <v>VAR_ncap</v>
          </cell>
          <cell r="C515" t="str">
            <v>-</v>
          </cell>
          <cell r="J515">
            <v>3.1569304446097397E-5</v>
          </cell>
          <cell r="K515">
            <v>2.6329529312147699E-5</v>
          </cell>
          <cell r="L515">
            <v>6.8660882231231899E-7</v>
          </cell>
          <cell r="M515">
            <v>4.89955670201856E-5</v>
          </cell>
          <cell r="N515">
            <v>9.1949804181086692E-6</v>
          </cell>
          <cell r="O515">
            <v>7.7573608838701606E-5</v>
          </cell>
        </row>
        <row r="516">
          <cell r="A516" t="str">
            <v>ITOT-SWHCONBR10</v>
          </cell>
          <cell r="B516" t="str">
            <v>VAR_cap</v>
          </cell>
          <cell r="C516" t="str">
            <v>-</v>
          </cell>
          <cell r="J516">
            <v>3.1569304446097397E-5</v>
          </cell>
          <cell r="K516">
            <v>5.7898833758245103E-5</v>
          </cell>
          <cell r="L516">
            <v>5.4402654060244501E-5</v>
          </cell>
          <cell r="M516">
            <v>7.60117051546456E-5</v>
          </cell>
          <cell r="N516">
            <v>6.3323028734348807E-5</v>
          </cell>
          <cell r="O516">
            <v>1.3576415627699601E-4</v>
          </cell>
        </row>
        <row r="517">
          <cell r="A517" t="str">
            <v>SCOM-SHSTG</v>
          </cell>
          <cell r="B517" t="str">
            <v>VAR_fout</v>
          </cell>
          <cell r="C517" t="str">
            <v>AUX_SCOM-SHSTG_OUT</v>
          </cell>
          <cell r="D517">
            <v>1.132072908368836E-5</v>
          </cell>
          <cell r="E517">
            <v>9.4551750289115666E-4</v>
          </cell>
          <cell r="F517">
            <v>1.1975825784598611E-2</v>
          </cell>
          <cell r="G517">
            <v>0.10198585396074381</v>
          </cell>
          <cell r="H517">
            <v>8.0874382238693752</v>
          </cell>
          <cell r="I517">
            <v>1.1480235963827836</v>
          </cell>
          <cell r="J517">
            <v>1.5341542726554971</v>
          </cell>
          <cell r="K517">
            <v>2.1510788746842926</v>
          </cell>
          <cell r="L517">
            <v>2.7789644678392373</v>
          </cell>
          <cell r="M517">
            <v>2.8943081193522349</v>
          </cell>
          <cell r="N517">
            <v>2.9944954707033009</v>
          </cell>
          <cell r="O517">
            <v>3.4631990200595082</v>
          </cell>
        </row>
        <row r="518">
          <cell r="A518" t="str">
            <v>SCOM-SHSTG</v>
          </cell>
          <cell r="B518" t="str">
            <v>VAR_fout</v>
          </cell>
          <cell r="C518" t="str">
            <v>SCOM-SHD</v>
          </cell>
          <cell r="D518">
            <v>1.1320729083688379E-5</v>
          </cell>
          <cell r="E518">
            <v>9.4629033967513017E-4</v>
          </cell>
          <cell r="F518">
            <v>1.1991120581258388E-2</v>
          </cell>
          <cell r="G518">
            <v>0.1019858539607436</v>
          </cell>
          <cell r="H518">
            <v>8.0964342619381906</v>
          </cell>
          <cell r="I518">
            <v>1.1480235963827812</v>
          </cell>
          <cell r="J518">
            <v>1.535653934701104</v>
          </cell>
          <cell r="K518">
            <v>2.1510788746842926</v>
          </cell>
          <cell r="L518">
            <v>2.7789644678392365</v>
          </cell>
          <cell r="M518">
            <v>2.8943081193522349</v>
          </cell>
          <cell r="N518">
            <v>2.9944954707033009</v>
          </cell>
          <cell r="O518">
            <v>3.4631990200595069</v>
          </cell>
        </row>
        <row r="519">
          <cell r="A519" t="str">
            <v>SCOM-SHSTG</v>
          </cell>
          <cell r="B519" t="str">
            <v>VAR_fin</v>
          </cell>
          <cell r="C519" t="str">
            <v>AUX_SCOM-SHSTG_IN</v>
          </cell>
          <cell r="D519">
            <v>1.5084607152121263E-5</v>
          </cell>
          <cell r="E519">
            <v>1.1549900873111087E-3</v>
          </cell>
          <cell r="F519">
            <v>1.4279614176852867E-2</v>
          </cell>
          <cell r="G519">
            <v>0.11722984026315213</v>
          </cell>
          <cell r="H519">
            <v>8.9964318484750745</v>
          </cell>
          <cell r="I519">
            <v>1.2348274550825307</v>
          </cell>
          <cell r="J519">
            <v>1.6000323960612415</v>
          </cell>
          <cell r="K519">
            <v>2.1735434596829419</v>
          </cell>
          <cell r="L519">
            <v>2.8280817488196175</v>
          </cell>
          <cell r="M519">
            <v>2.9380542305952115</v>
          </cell>
          <cell r="N519">
            <v>3.054374698145303</v>
          </cell>
          <cell r="O519">
            <v>3.5280270320595029</v>
          </cell>
        </row>
        <row r="520">
          <cell r="A520" t="str">
            <v>SCOM-SHSTG</v>
          </cell>
          <cell r="B520" t="str">
            <v>VAR_fin</v>
          </cell>
          <cell r="C520" t="str">
            <v>SCOM-SHD</v>
          </cell>
          <cell r="D520">
            <v>1.5084607152121263E-5</v>
          </cell>
          <cell r="E520">
            <v>1.1549900873111087E-3</v>
          </cell>
          <cell r="F520">
            <v>1.4279614176852867E-2</v>
          </cell>
          <cell r="G520">
            <v>0.11722984026315213</v>
          </cell>
          <cell r="H520">
            <v>8.9964318484750745</v>
          </cell>
          <cell r="I520">
            <v>1.2348274550825307</v>
          </cell>
          <cell r="J520">
            <v>1.6000323960612415</v>
          </cell>
          <cell r="K520">
            <v>2.1735434596829419</v>
          </cell>
          <cell r="L520">
            <v>2.8280817488196175</v>
          </cell>
          <cell r="M520">
            <v>2.9380542305952115</v>
          </cell>
          <cell r="N520">
            <v>3.054374698145303</v>
          </cell>
          <cell r="O520">
            <v>3.5280270320595029</v>
          </cell>
        </row>
        <row r="521">
          <cell r="A521" t="str">
            <v>SCOM-SHSTG</v>
          </cell>
          <cell r="B521" t="str">
            <v>VAR_ncap</v>
          </cell>
          <cell r="C521" t="str">
            <v>-</v>
          </cell>
          <cell r="D521">
            <v>2.88018737684767E-3</v>
          </cell>
          <cell r="E521">
            <v>6.0329832132119698E-5</v>
          </cell>
          <cell r="F521">
            <v>1.4859576369360901E-4</v>
          </cell>
          <cell r="G521">
            <v>1.05659535954297E-4</v>
          </cell>
          <cell r="H521">
            <v>0.24233888307784801</v>
          </cell>
          <cell r="I521">
            <v>2.1416903098737299E-4</v>
          </cell>
          <cell r="J521">
            <v>9.4989983737136499E-4</v>
          </cell>
          <cell r="K521">
            <v>0.17992317084270601</v>
          </cell>
          <cell r="L521">
            <v>10.3138582582091</v>
          </cell>
          <cell r="M521">
            <v>3.5789904167329899E-3</v>
          </cell>
          <cell r="N521">
            <v>9.3081711540689298</v>
          </cell>
          <cell r="O521">
            <v>1.4300317549668701E-3</v>
          </cell>
        </row>
        <row r="522">
          <cell r="A522" t="str">
            <v>SCOM-SHSTG</v>
          </cell>
          <cell r="B522" t="str">
            <v>VAR_cap</v>
          </cell>
          <cell r="C522" t="str">
            <v>-</v>
          </cell>
          <cell r="D522">
            <v>2.88018737684767E-3</v>
          </cell>
          <cell r="E522">
            <v>2.9382189834498682E-3</v>
          </cell>
          <cell r="F522">
            <v>3.0808716851202208E-3</v>
          </cell>
          <cell r="G522">
            <v>3.1762213086225983E-3</v>
          </cell>
          <cell r="H522">
            <v>0.24548991512680726</v>
          </cell>
          <cell r="I522">
            <v>0.24394313240027507</v>
          </cell>
          <cell r="J522">
            <v>0.24354547070033961</v>
          </cell>
          <cell r="K522">
            <v>0.42328600241017134</v>
          </cell>
          <cell r="L522">
            <v>10.568218556188359</v>
          </cell>
          <cell r="M522">
            <v>10.49797360790429</v>
          </cell>
          <cell r="N522">
            <v>19.80519557952648</v>
          </cell>
          <cell r="O522">
            <v>19.626504608482861</v>
          </cell>
        </row>
        <row r="523">
          <cell r="A523" t="str">
            <v>D-ITOT_KEV_HFC_ELC_CHP</v>
          </cell>
          <cell r="B523" t="str">
            <v>VAR_fout</v>
          </cell>
          <cell r="C523" t="str">
            <v>ITOT_ELC</v>
          </cell>
          <cell r="H523">
            <v>0.85489300176505079</v>
          </cell>
          <cell r="I523">
            <v>0.41556879937658397</v>
          </cell>
          <cell r="J523">
            <v>0.40384837510654192</v>
          </cell>
          <cell r="K523">
            <v>0.42163099252400171</v>
          </cell>
          <cell r="L523">
            <v>0.88959100824535431</v>
          </cell>
          <cell r="M523">
            <v>0.87167979201177004</v>
          </cell>
          <cell r="N523">
            <v>2.3644210668042214</v>
          </cell>
          <cell r="O523">
            <v>2.3336923418811479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ELC5</v>
          </cell>
          <cell r="H524">
            <v>3.6948228650422965E-2</v>
          </cell>
          <cell r="I524">
            <v>2.3073108337058629E-2</v>
          </cell>
          <cell r="J524">
            <v>3.4828322809983776E-2</v>
          </cell>
          <cell r="K524">
            <v>2.0738285268968603E-2</v>
          </cell>
          <cell r="L524">
            <v>1.8183938283265227E-2</v>
          </cell>
          <cell r="M524">
            <v>3.622908541432162E-2</v>
          </cell>
          <cell r="N524">
            <v>8.3826766769374769E-2</v>
          </cell>
          <cell r="O524">
            <v>0.11510693447812922</v>
          </cell>
        </row>
        <row r="525">
          <cell r="A525" t="str">
            <v>D-ITOT_KEV_HFC_ELC_CHP</v>
          </cell>
          <cell r="B525" t="str">
            <v>VAR_fin</v>
          </cell>
          <cell r="C525" t="str">
            <v>ITOT_KEV_HFC_ELC_CHP</v>
          </cell>
          <cell r="H525">
            <v>0.89182146605158585</v>
          </cell>
          <cell r="I525">
            <v>0.43862445149616347</v>
          </cell>
          <cell r="J525">
            <v>0.43865886307488361</v>
          </cell>
          <cell r="K525">
            <v>0.44235152250896886</v>
          </cell>
          <cell r="L525">
            <v>0.90775568925714756</v>
          </cell>
          <cell r="M525">
            <v>0.90788923694813684</v>
          </cell>
          <cell r="N525">
            <v>2.4482286079632063</v>
          </cell>
          <cell r="O525">
            <v>2.4487831491401466</v>
          </cell>
        </row>
        <row r="526">
          <cell r="A526" t="str">
            <v>D-RNGA</v>
          </cell>
          <cell r="B526" t="str">
            <v>VAR_fout</v>
          </cell>
          <cell r="C526" t="str">
            <v>CO2</v>
          </cell>
          <cell r="D526">
            <v>2657.5862870165602</v>
          </cell>
          <cell r="E526">
            <v>2731.34883361723</v>
          </cell>
          <cell r="F526">
            <v>2938.69706426417</v>
          </cell>
          <cell r="G526">
            <v>2974.2425238435799</v>
          </cell>
          <cell r="H526">
            <v>2593.3598345755499</v>
          </cell>
          <cell r="I526">
            <v>1665.1198237562501</v>
          </cell>
          <cell r="J526">
            <v>916.06925193113398</v>
          </cell>
          <cell r="K526">
            <v>553.85126321056998</v>
          </cell>
          <cell r="L526">
            <v>457.240086564904</v>
          </cell>
          <cell r="M526">
            <v>433.84608880285299</v>
          </cell>
          <cell r="N526">
            <v>436.94365371526499</v>
          </cell>
          <cell r="O526">
            <v>349.65982658739301</v>
          </cell>
        </row>
        <row r="527">
          <cell r="A527" t="str">
            <v>D-RNGA</v>
          </cell>
          <cell r="B527" t="str">
            <v>VAR_fout</v>
          </cell>
          <cell r="C527" t="str">
            <v>RNGA</v>
          </cell>
          <cell r="D527">
            <v>47.278814904388788</v>
          </cell>
          <cell r="E527">
            <v>48.283033569028696</v>
          </cell>
          <cell r="F527">
            <v>51.947716403741374</v>
          </cell>
          <cell r="G527">
            <v>52.57528726433457</v>
          </cell>
          <cell r="H527">
            <v>45.843248818666865</v>
          </cell>
          <cell r="I527">
            <v>29.911368010777188</v>
          </cell>
          <cell r="J527">
            <v>18.338526582231847</v>
          </cell>
          <cell r="K527">
            <v>11.976010405556533</v>
          </cell>
          <cell r="L527">
            <v>10.268537679268009</v>
          </cell>
          <cell r="M527">
            <v>9.8550455346705306</v>
          </cell>
          <cell r="N527">
            <v>9.9098411710181011</v>
          </cell>
          <cell r="O527">
            <v>8.3670965219396471</v>
          </cell>
        </row>
        <row r="528">
          <cell r="A528" t="str">
            <v>D-RNGA</v>
          </cell>
          <cell r="B528" t="str">
            <v>VAR_fout</v>
          </cell>
          <cell r="C528" t="str">
            <v>RSH2</v>
          </cell>
          <cell r="G528">
            <v>0.20252581599881345</v>
          </cell>
          <cell r="H528">
            <v>0.30334644641611369</v>
          </cell>
          <cell r="I528">
            <v>0.32721768261654066</v>
          </cell>
          <cell r="J528">
            <v>0.14986036665685515</v>
          </cell>
          <cell r="K528">
            <v>0.22137545701245537</v>
          </cell>
          <cell r="L528">
            <v>0.21691491207900321</v>
          </cell>
          <cell r="M528">
            <v>0.22449234939921722</v>
          </cell>
          <cell r="N528">
            <v>0.21266805236245848</v>
          </cell>
          <cell r="O528">
            <v>0.24546196179710233</v>
          </cell>
        </row>
        <row r="529">
          <cell r="A529" t="str">
            <v>D-RNGA</v>
          </cell>
          <cell r="B529" t="str">
            <v>VAR_fin</v>
          </cell>
          <cell r="C529" t="str">
            <v>NGA</v>
          </cell>
          <cell r="D529">
            <v>47.120324237882215</v>
          </cell>
          <cell r="E529">
            <v>48.428170808816049</v>
          </cell>
          <cell r="F529">
            <v>52.104557877024291</v>
          </cell>
          <cell r="G529">
            <v>52.734796522049287</v>
          </cell>
          <cell r="H529">
            <v>45.981557350630325</v>
          </cell>
          <cell r="I529">
            <v>29.523401130429871</v>
          </cell>
          <cell r="J529">
            <v>16.242362622892443</v>
          </cell>
          <cell r="K529">
            <v>9.8200578583434499</v>
          </cell>
          <cell r="L529">
            <v>8.1070937334202746</v>
          </cell>
          <cell r="M529">
            <v>7.6923065390576797</v>
          </cell>
          <cell r="N529">
            <v>7.7472279027529343</v>
          </cell>
          <cell r="O529">
            <v>6.1996423153793083</v>
          </cell>
        </row>
        <row r="530">
          <cell r="A530" t="str">
            <v>D-RNGA</v>
          </cell>
          <cell r="B530" t="str">
            <v>VAR_fin</v>
          </cell>
          <cell r="C530" t="str">
            <v>BNGA</v>
          </cell>
          <cell r="D530">
            <v>0.30952849470046107</v>
          </cell>
          <cell r="E530">
            <v>9.1086850233462538E-3</v>
          </cell>
          <cell r="F530">
            <v>9.1117190956181426E-3</v>
          </cell>
          <cell r="G530">
            <v>9.1154158512601838E-3</v>
          </cell>
          <cell r="H530">
            <v>9.1319232774136685E-3</v>
          </cell>
          <cell r="I530">
            <v>0.48458374722944458</v>
          </cell>
          <cell r="J530">
            <v>2.1552469928255538</v>
          </cell>
          <cell r="K530">
            <v>2.1949386690804413</v>
          </cell>
          <cell r="L530">
            <v>2.1949561911690374</v>
          </cell>
          <cell r="M530">
            <v>2.1949634003110026</v>
          </cell>
          <cell r="N530">
            <v>2.194968085376845</v>
          </cell>
          <cell r="O530">
            <v>2.1949855416689639</v>
          </cell>
        </row>
        <row r="531">
          <cell r="A531" t="str">
            <v>D-RNGA</v>
          </cell>
          <cell r="B531" t="str">
            <v>VAR_fin</v>
          </cell>
          <cell r="C531" t="str">
            <v>H2</v>
          </cell>
          <cell r="G531">
            <v>0.20252581599881339</v>
          </cell>
          <cell r="H531">
            <v>0.30334644641611985</v>
          </cell>
          <cell r="I531">
            <v>0.32721698220029971</v>
          </cell>
          <cell r="J531">
            <v>0.14986036665685365</v>
          </cell>
          <cell r="K531">
            <v>0.22137644330326367</v>
          </cell>
          <cell r="L531">
            <v>0.21691488624927605</v>
          </cell>
          <cell r="M531">
            <v>0.22449234939921731</v>
          </cell>
          <cell r="N531">
            <v>0.21266854887707332</v>
          </cell>
          <cell r="O531">
            <v>0.24546383397822746</v>
          </cell>
        </row>
        <row r="532">
          <cell r="A532" t="str">
            <v>D-RNGA</v>
          </cell>
          <cell r="B532" t="str">
            <v>VAR_ncap</v>
          </cell>
          <cell r="C532" t="str">
            <v>-</v>
          </cell>
          <cell r="D532">
            <v>1.40062876526291E-6</v>
          </cell>
          <cell r="E532">
            <v>3.9377913631208501E-7</v>
          </cell>
          <cell r="F532">
            <v>4.8977631007100295E-7</v>
          </cell>
          <cell r="G532">
            <v>4.6866436010662599E-7</v>
          </cell>
          <cell r="H532">
            <v>6.3805984459941504E-7</v>
          </cell>
          <cell r="I532">
            <v>8.8047358307966299E-7</v>
          </cell>
          <cell r="J532">
            <v>1.58572563951731E-6</v>
          </cell>
          <cell r="K532">
            <v>1.33923019564334E-5</v>
          </cell>
          <cell r="L532">
            <v>0.59982623116061395</v>
          </cell>
          <cell r="M532">
            <v>4.79730289187471E-5</v>
          </cell>
          <cell r="N532">
            <v>9.8052323139586608E-4</v>
          </cell>
          <cell r="O532">
            <v>5.05260700808936E-5</v>
          </cell>
        </row>
        <row r="533">
          <cell r="A533" t="str">
            <v>D-RNGA</v>
          </cell>
          <cell r="B533" t="str">
            <v>VAR_cap</v>
          </cell>
          <cell r="C533" t="str">
            <v>-</v>
          </cell>
          <cell r="D533">
            <v>3.0972414080246855</v>
          </cell>
          <cell r="E533">
            <v>3.0972418018038215</v>
          </cell>
          <cell r="F533">
            <v>3.0972422915801316</v>
          </cell>
          <cell r="G533">
            <v>3.0972427602444919</v>
          </cell>
          <cell r="H533">
            <v>3.0972433983043364</v>
          </cell>
          <cell r="I533">
            <v>3.0972442787779193</v>
          </cell>
          <cell r="J533">
            <v>3.097245864503559</v>
          </cell>
          <cell r="K533">
            <v>1.0580278795970655</v>
          </cell>
          <cell r="L533">
            <v>0.59984548057020903</v>
          </cell>
          <cell r="M533">
            <v>0.599892224172907</v>
          </cell>
          <cell r="N533">
            <v>0.60087163082341599</v>
          </cell>
          <cell r="O533">
            <v>0.60092175005203297</v>
          </cell>
        </row>
        <row r="534">
          <cell r="A534" t="str">
            <v>RHNS-SHLTHCHPNGA</v>
          </cell>
          <cell r="B534" t="str">
            <v>VAR_fout</v>
          </cell>
          <cell r="C534" t="str">
            <v>RHNS-SHLTHC-NGA</v>
          </cell>
          <cell r="E534">
            <v>8.7738593951105896E-4</v>
          </cell>
          <cell r="F534">
            <v>8.9886090416811861E-3</v>
          </cell>
          <cell r="G534">
            <v>8.2765493402128607E-3</v>
          </cell>
          <cell r="H534">
            <v>8.7341250356392005E-3</v>
          </cell>
          <cell r="I534">
            <v>5.3811795271892227E-3</v>
          </cell>
          <cell r="L534">
            <v>5.1994150092910417E-3</v>
          </cell>
          <cell r="M534">
            <v>8.0872039143319065E-3</v>
          </cell>
          <cell r="N534">
            <v>5.9479844629847928E-3</v>
          </cell>
          <cell r="O534">
            <v>1.1532009803832169E-2</v>
          </cell>
        </row>
        <row r="535">
          <cell r="A535" t="str">
            <v>RHNS-SHLTHCHPNGA</v>
          </cell>
          <cell r="B535" t="str">
            <v>VAR_fin</v>
          </cell>
          <cell r="C535" t="str">
            <v>RHNSLTHCHPC</v>
          </cell>
          <cell r="E535">
            <v>8.7738593951105896E-4</v>
          </cell>
          <cell r="F535">
            <v>8.9886090416811861E-3</v>
          </cell>
          <cell r="G535">
            <v>8.2765493402128607E-3</v>
          </cell>
          <cell r="H535">
            <v>8.7341250356392005E-3</v>
          </cell>
          <cell r="I535">
            <v>5.3811795271892227E-3</v>
          </cell>
          <cell r="L535">
            <v>5.1994150092910417E-3</v>
          </cell>
          <cell r="M535">
            <v>8.0872039143319065E-3</v>
          </cell>
          <cell r="N535">
            <v>5.9479844629847928E-3</v>
          </cell>
          <cell r="O535">
            <v>1.1532009803832169E-2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RHNS_LTH_CHPNGA_ON</v>
          </cell>
          <cell r="E536">
            <v>8.86248423748545E-4</v>
          </cell>
          <cell r="F536">
            <v>9.079403072405243E-3</v>
          </cell>
          <cell r="G536">
            <v>8.3601508486998554E-3</v>
          </cell>
          <cell r="H536">
            <v>8.8223485208476712E-3</v>
          </cell>
          <cell r="I536">
            <v>5.4355348759487082E-3</v>
          </cell>
          <cell r="L536">
            <v>5.2519343528192363E-3</v>
          </cell>
          <cell r="M536">
            <v>8.1688928427594929E-3</v>
          </cell>
          <cell r="N536">
            <v>6.0080651141260532E-3</v>
          </cell>
          <cell r="O536">
            <v>1.1648494751345634E-2</v>
          </cell>
        </row>
        <row r="537">
          <cell r="A537" t="str">
            <v>RHNS-SHLTHCHPNGA</v>
          </cell>
          <cell r="B537" t="str">
            <v>VAR_ncap</v>
          </cell>
          <cell r="C537" t="str">
            <v>-</v>
          </cell>
          <cell r="E537">
            <v>1.0807216655630001E-4</v>
          </cell>
          <cell r="F537">
            <v>9.28131319895476E-4</v>
          </cell>
          <cell r="G537">
            <v>6.4513529148847205E-4</v>
          </cell>
          <cell r="H537">
            <v>5.7162694089704701E-4</v>
          </cell>
          <cell r="I537">
            <v>4.0606363226485399E-4</v>
          </cell>
          <cell r="J537">
            <v>1.6199281326981101E-7</v>
          </cell>
          <cell r="K537">
            <v>2.16093254901239E-7</v>
          </cell>
          <cell r="L537">
            <v>6.4457035463115703E-4</v>
          </cell>
          <cell r="M537">
            <v>7.8072421727464001E-4</v>
          </cell>
          <cell r="N537">
            <v>4.6479126319706602E-4</v>
          </cell>
          <cell r="O537">
            <v>1.13627914201041E-3</v>
          </cell>
        </row>
        <row r="538">
          <cell r="A538" t="str">
            <v>RHNS-SHLTHCHPNGA</v>
          </cell>
          <cell r="B538" t="str">
            <v>VAR_cap</v>
          </cell>
          <cell r="C538" t="str">
            <v>-</v>
          </cell>
          <cell r="E538">
            <v>1.0807216655630001E-4</v>
          </cell>
          <cell r="F538">
            <v>9.9523094017919182E-4</v>
          </cell>
          <cell r="G538">
            <v>9.6506319698831211E-4</v>
          </cell>
          <cell r="H538">
            <v>9.5708947236922007E-4</v>
          </cell>
          <cell r="I538">
            <v>5.8297407017274998E-4</v>
          </cell>
          <cell r="J538">
            <v>-3.0357660829594124E-18</v>
          </cell>
          <cell r="K538">
            <v>-2.0057740190981832E-18</v>
          </cell>
          <cell r="L538">
            <v>6.446070638458977E-4</v>
          </cell>
          <cell r="M538">
            <v>1.0025822847245501E-3</v>
          </cell>
          <cell r="N538">
            <v>7.4060973431392698E-4</v>
          </cell>
          <cell r="O538">
            <v>1.4404800522712531E-3</v>
          </cell>
        </row>
        <row r="539">
          <cell r="A539" t="str">
            <v>D-SCOM_LTH_CHPWOD</v>
          </cell>
          <cell r="B539" t="str">
            <v>VAR_fout</v>
          </cell>
          <cell r="C539" t="str">
            <v>SCOM_LTH_CHPWOD_ON</v>
          </cell>
          <cell r="G539">
            <v>4.5072115758437985E-3</v>
          </cell>
          <cell r="H539">
            <v>4.2595780028029931E-3</v>
          </cell>
          <cell r="I539">
            <v>1.1838896761893388E-2</v>
          </cell>
          <cell r="J539">
            <v>1.2962745635841232E-2</v>
          </cell>
          <cell r="K539">
            <v>4.0176813441370487E-2</v>
          </cell>
          <cell r="L539">
            <v>2.928833441640773E-2</v>
          </cell>
          <cell r="M539">
            <v>1.374051011393135E-2</v>
          </cell>
          <cell r="N539">
            <v>1.1489776870939074E-2</v>
          </cell>
          <cell r="O539">
            <v>1.6118761126249853E-2</v>
          </cell>
        </row>
        <row r="540">
          <cell r="A540" t="str">
            <v>D-SCOM_LTH_CHPWOD</v>
          </cell>
          <cell r="B540" t="str">
            <v>VAR_fout</v>
          </cell>
          <cell r="C540" t="str">
            <v>LTH</v>
          </cell>
          <cell r="G540">
            <v>2.2981464088418878E-5</v>
          </cell>
          <cell r="H540">
            <v>2.4379083317735606E-5</v>
          </cell>
          <cell r="I540">
            <v>3.5385532282978098E-5</v>
          </cell>
          <cell r="J540">
            <v>7.5154203102194031E-5</v>
          </cell>
          <cell r="K540">
            <v>9.218464725890504E-5</v>
          </cell>
          <cell r="L540">
            <v>8.1216802553658746E-5</v>
          </cell>
          <cell r="M540">
            <v>5.3409187472594228E-5</v>
          </cell>
          <cell r="N540">
            <v>5.2855663382681119E-5</v>
          </cell>
          <cell r="O540">
            <v>7.5188147440894237E-5</v>
          </cell>
        </row>
        <row r="541">
          <cell r="A541" t="str">
            <v>D-SCOM_LTH_CHPWOD</v>
          </cell>
          <cell r="B541" t="str">
            <v>VAR_fin</v>
          </cell>
          <cell r="C541" t="str">
            <v>SCOM_LTH_CHPWOD</v>
          </cell>
          <cell r="G541">
            <v>4.5301930399322191E-3</v>
          </cell>
          <cell r="H541">
            <v>4.2839570861207283E-3</v>
          </cell>
          <cell r="I541">
            <v>1.1874282294176359E-2</v>
          </cell>
          <cell r="J541">
            <v>1.3037899838943427E-2</v>
          </cell>
          <cell r="K541">
            <v>4.0268998088629389E-2</v>
          </cell>
          <cell r="L541">
            <v>2.9369551218961391E-2</v>
          </cell>
          <cell r="M541">
            <v>1.3793919301403954E-2</v>
          </cell>
          <cell r="N541">
            <v>1.1542632534321754E-2</v>
          </cell>
          <cell r="O541">
            <v>1.619394927369076E-2</v>
          </cell>
        </row>
        <row r="542">
          <cell r="A542" t="str">
            <v>D-SCOM_KEV_BIO_ELC_CHP</v>
          </cell>
          <cell r="B542" t="str">
            <v>VAR_fout</v>
          </cell>
          <cell r="C542" t="str">
            <v>ELC5</v>
          </cell>
          <cell r="D542">
            <v>0.95860582301748343</v>
          </cell>
          <cell r="E542">
            <v>1.1062346168959323</v>
          </cell>
          <cell r="F542">
            <v>1.4016053427727628</v>
          </cell>
          <cell r="G542">
            <v>1.4009192701340463</v>
          </cell>
          <cell r="H542">
            <v>0.7211303145677983</v>
          </cell>
          <cell r="I542">
            <v>0.72148178426938703</v>
          </cell>
          <cell r="J542">
            <v>0.73211394769879667</v>
          </cell>
          <cell r="K542">
            <v>0.7366448464455152</v>
          </cell>
          <cell r="L542">
            <v>0.74786662155768868</v>
          </cell>
          <cell r="M542">
            <v>0.74934638851692748</v>
          </cell>
          <cell r="N542">
            <v>0.80277825070495246</v>
          </cell>
          <cell r="O542">
            <v>0.80299171952011861</v>
          </cell>
        </row>
        <row r="543">
          <cell r="A543" t="str">
            <v>D-SCOM_KEV_BIO_ELC_CHP</v>
          </cell>
          <cell r="B543" t="str">
            <v>VAR_fout</v>
          </cell>
          <cell r="C543" t="str">
            <v>SCOM_ELC</v>
          </cell>
          <cell r="D543">
            <v>7.9776568993821374E-4</v>
          </cell>
          <cell r="E543">
            <v>3.0911356949593876E-4</v>
          </cell>
          <cell r="F543">
            <v>5.014420812289107E-4</v>
          </cell>
          <cell r="G543">
            <v>1.3097243122825461E-3</v>
          </cell>
          <cell r="H543">
            <v>0.72250950446716222</v>
          </cell>
          <cell r="I543">
            <v>0.72217998515788762</v>
          </cell>
          <cell r="J543">
            <v>0.73312221648960385</v>
          </cell>
          <cell r="K543">
            <v>0.74402179082189646</v>
          </cell>
          <cell r="L543">
            <v>0.75739243633090259</v>
          </cell>
          <cell r="M543">
            <v>0.75906510367731539</v>
          </cell>
          <cell r="N543">
            <v>0.81210718217747824</v>
          </cell>
          <cell r="O543">
            <v>0.81210361291072719</v>
          </cell>
        </row>
        <row r="544">
          <cell r="A544" t="str">
            <v>D-SCOM_KEV_BIO_ELC_CHP</v>
          </cell>
          <cell r="B544" t="str">
            <v>VAR_fin</v>
          </cell>
          <cell r="C544" t="str">
            <v>SCOM_KEV_BIO_ELC_CHP</v>
          </cell>
          <cell r="D544">
            <v>0.95940358870742104</v>
          </cell>
          <cell r="E544">
            <v>1.1065437304654291</v>
          </cell>
          <cell r="F544">
            <v>1.4020870204901048</v>
          </cell>
          <cell r="G544">
            <v>1.4022092300824429</v>
          </cell>
          <cell r="H544">
            <v>1.4436200546710758</v>
          </cell>
          <cell r="I544">
            <v>1.4436420050633865</v>
          </cell>
          <cell r="J544">
            <v>1.4652163227900357</v>
          </cell>
          <cell r="K544">
            <v>1.480646839974074</v>
          </cell>
          <cell r="L544">
            <v>1.5052392935247019</v>
          </cell>
          <cell r="M544">
            <v>1.5083917278303554</v>
          </cell>
          <cell r="N544">
            <v>1.614865668518541</v>
          </cell>
          <cell r="O544">
            <v>1.6150748670098727</v>
          </cell>
        </row>
        <row r="545">
          <cell r="A545" t="str">
            <v>RHES-SHLTHCHPWOD</v>
          </cell>
          <cell r="B545" t="str">
            <v>VAR_fout</v>
          </cell>
          <cell r="C545" t="str">
            <v>RHES-SHLTHC-WOD</v>
          </cell>
          <cell r="G545">
            <v>2.2154810246585777E-3</v>
          </cell>
          <cell r="H545">
            <v>5.8594648306645181E-3</v>
          </cell>
          <cell r="I545">
            <v>1.4042729700092824E-2</v>
          </cell>
          <cell r="J545">
            <v>2.1164285736012766E-2</v>
          </cell>
          <cell r="K545">
            <v>3.4589825959665539E-2</v>
          </cell>
          <cell r="L545">
            <v>2.5452788783155489E-2</v>
          </cell>
          <cell r="M545">
            <v>1.5113533546353508E-2</v>
          </cell>
          <cell r="N545">
            <v>1.7257938731677479E-2</v>
          </cell>
          <cell r="O545">
            <v>1.5743240663127801E-2</v>
          </cell>
        </row>
        <row r="546">
          <cell r="A546" t="str">
            <v>RHES-SHLTHCHPWOD</v>
          </cell>
          <cell r="B546" t="str">
            <v>VAR_fin</v>
          </cell>
          <cell r="C546" t="str">
            <v>RHESLTHCHPC</v>
          </cell>
          <cell r="G546">
            <v>2.2154810246585777E-3</v>
          </cell>
          <cell r="H546">
            <v>5.8594648306645181E-3</v>
          </cell>
          <cell r="I546">
            <v>1.4042729700092824E-2</v>
          </cell>
          <cell r="J546">
            <v>2.1164285736012766E-2</v>
          </cell>
          <cell r="K546">
            <v>3.4589825959665539E-2</v>
          </cell>
          <cell r="L546">
            <v>2.5452788783155489E-2</v>
          </cell>
          <cell r="M546">
            <v>1.5113533546353508E-2</v>
          </cell>
          <cell r="N546">
            <v>1.7257938731677479E-2</v>
          </cell>
          <cell r="O546">
            <v>1.5743240663127801E-2</v>
          </cell>
        </row>
        <row r="547">
          <cell r="A547" t="str">
            <v>RHES-SHLTHCHPWOD</v>
          </cell>
          <cell r="B547" t="str">
            <v>VAR_fin</v>
          </cell>
          <cell r="C547" t="str">
            <v>RHES_LTH_CHPWOD_ON</v>
          </cell>
          <cell r="G547">
            <v>2.2378596208672509E-3</v>
          </cell>
          <cell r="H547">
            <v>5.9186513441055744E-3</v>
          </cell>
          <cell r="I547">
            <v>1.4184575454639218E-2</v>
          </cell>
          <cell r="J547">
            <v>2.1378066400012892E-2</v>
          </cell>
          <cell r="K547">
            <v>3.4939218141076298E-2</v>
          </cell>
          <cell r="L547">
            <v>2.5709887659753024E-2</v>
          </cell>
          <cell r="M547">
            <v>1.5266195501367182E-2</v>
          </cell>
          <cell r="N547">
            <v>1.743226134512877E-2</v>
          </cell>
          <cell r="O547">
            <v>1.5902263296088667E-2</v>
          </cell>
        </row>
        <row r="548">
          <cell r="A548" t="str">
            <v>RHES-SHLTHCHPWOD</v>
          </cell>
          <cell r="B548" t="str">
            <v>VAR_ncap</v>
          </cell>
          <cell r="C548" t="str">
            <v>-</v>
          </cell>
          <cell r="G548">
            <v>2.91561772348572E-4</v>
          </cell>
          <cell r="H548">
            <v>5.1745952124256003E-4</v>
          </cell>
          <cell r="I548">
            <v>1.16889883514698E-3</v>
          </cell>
          <cell r="J548">
            <v>1.4273117500301601E-3</v>
          </cell>
          <cell r="K548">
            <v>2.4677608882320199E-3</v>
          </cell>
          <cell r="L548">
            <v>1.6276760507594201E-3</v>
          </cell>
          <cell r="M548">
            <v>9.923023855368091E-4</v>
          </cell>
          <cell r="N548">
            <v>1.17758518416386E-3</v>
          </cell>
          <cell r="O548">
            <v>1.21995314263572E-3</v>
          </cell>
        </row>
        <row r="549">
          <cell r="A549" t="str">
            <v>RHES-SHLTHCHPWOD</v>
          </cell>
          <cell r="B549" t="str">
            <v>VAR_cap</v>
          </cell>
          <cell r="C549" t="str">
            <v>-</v>
          </cell>
          <cell r="G549">
            <v>2.91561772348572E-4</v>
          </cell>
          <cell r="H549">
            <v>6.3158272891148596E-4</v>
          </cell>
          <cell r="I549">
            <v>1.404935585737019E-3</v>
          </cell>
          <cell r="J549">
            <v>2.0045865397031902E-3</v>
          </cell>
          <cell r="K549">
            <v>3.2502375792007798E-3</v>
          </cell>
          <cell r="L549">
            <v>2.4541619456715604E-3</v>
          </cell>
          <cell r="M549">
            <v>1.6124109018036598E-3</v>
          </cell>
          <cell r="N549">
            <v>1.7081928597589002E-3</v>
          </cell>
          <cell r="O549">
            <v>1.8371144689847897E-3</v>
          </cell>
        </row>
        <row r="550">
          <cell r="A550" t="str">
            <v>RHES-SHSTG-NGAHP</v>
          </cell>
          <cell r="B550" t="str">
            <v>VAR_fout</v>
          </cell>
          <cell r="C550" t="str">
            <v>RHES-SHANGAH</v>
          </cell>
          <cell r="F550">
            <v>5.5082408535223862E-4</v>
          </cell>
          <cell r="G550">
            <v>5.2454690230252282E-4</v>
          </cell>
          <cell r="H550">
            <v>0.18052167611402709</v>
          </cell>
          <cell r="I550">
            <v>0.21270965348087154</v>
          </cell>
          <cell r="J550">
            <v>0.26994241400277863</v>
          </cell>
          <cell r="K550">
            <v>6.0786757669530295E-4</v>
          </cell>
          <cell r="L550">
            <v>7.0453612429935875E-4</v>
          </cell>
          <cell r="M550">
            <v>6.5287028552030602E-4</v>
          </cell>
          <cell r="N550">
            <v>7.4712012805558511E-4</v>
          </cell>
          <cell r="O550">
            <v>6.2004323228736829E-4</v>
          </cell>
        </row>
        <row r="551">
          <cell r="A551" t="str">
            <v>RHES-SHSTG-NGAHP</v>
          </cell>
          <cell r="B551" t="str">
            <v>VAR_fin</v>
          </cell>
          <cell r="C551" t="str">
            <v>RHES-SHANGAH</v>
          </cell>
          <cell r="F551">
            <v>5.5191176861563271E-4</v>
          </cell>
          <cell r="G551">
            <v>5.2563965422200638E-4</v>
          </cell>
          <cell r="H551">
            <v>0.18053723163883079</v>
          </cell>
          <cell r="I551">
            <v>0.21272566214419764</v>
          </cell>
          <cell r="J551">
            <v>0.26995856107390126</v>
          </cell>
          <cell r="K551">
            <v>6.0898649018431713E-4</v>
          </cell>
          <cell r="L551">
            <v>7.0565218771847572E-4</v>
          </cell>
          <cell r="M551">
            <v>6.5399922038725277E-4</v>
          </cell>
          <cell r="N551">
            <v>7.4824099574173251E-4</v>
          </cell>
          <cell r="O551">
            <v>6.2118631489823859E-4</v>
          </cell>
        </row>
        <row r="552">
          <cell r="A552" t="str">
            <v>RHES-SHSTG-NGAHP</v>
          </cell>
          <cell r="B552" t="str">
            <v>VAR_ncap</v>
          </cell>
          <cell r="C552" t="str">
            <v>-</v>
          </cell>
          <cell r="D552">
            <v>4.5443998915784797E-5</v>
          </cell>
          <cell r="E552">
            <v>6.3700654721040005E-7</v>
          </cell>
          <cell r="F552">
            <v>1.4286856089489001E-4</v>
          </cell>
          <cell r="G552">
            <v>5.5334414432841197E-5</v>
          </cell>
          <cell r="H552">
            <v>3.4005099003868097E-2</v>
          </cell>
          <cell r="I552">
            <v>1.5540569693647501E-4</v>
          </cell>
          <cell r="J552">
            <v>1.74183258233295E-4</v>
          </cell>
          <cell r="K552">
            <v>1.24101663009688E-4</v>
          </cell>
          <cell r="L552">
            <v>1.2378027470803999E-4</v>
          </cell>
          <cell r="M552">
            <v>1.3910471298581701E-4</v>
          </cell>
          <cell r="N552">
            <v>1.30351360275496E-4</v>
          </cell>
          <cell r="O552">
            <v>1.74483061895303E-4</v>
          </cell>
        </row>
        <row r="553">
          <cell r="A553" t="str">
            <v>RHES-SHSTG-NGAHP</v>
          </cell>
          <cell r="B553" t="str">
            <v>VAR_cap</v>
          </cell>
          <cell r="C553" t="str">
            <v>-</v>
          </cell>
          <cell r="D553">
            <v>4.5443998915784797E-5</v>
          </cell>
          <cell r="E553">
            <v>7.895762825525977E-7</v>
          </cell>
          <cell r="F553">
            <v>1.4331382057551181E-4</v>
          </cell>
          <cell r="G553">
            <v>1.4405781600939401E-4</v>
          </cell>
          <cell r="H553">
            <v>3.4118440997002807E-2</v>
          </cell>
          <cell r="I553">
            <v>3.4013858503372227E-2</v>
          </cell>
          <cell r="J553">
            <v>3.3984245637956351E-2</v>
          </cell>
          <cell r="K553">
            <v>2.0451008852770099E-4</v>
          </cell>
          <cell r="L553">
            <v>1.9848660949232E-4</v>
          </cell>
          <cell r="M553">
            <v>2.1779887761531403E-4</v>
          </cell>
          <cell r="N553">
            <v>2.0943493556114498E-4</v>
          </cell>
          <cell r="O553">
            <v>2.6457616747877996E-4</v>
          </cell>
        </row>
        <row r="554">
          <cell r="A554" t="str">
            <v>D-RHNS_SOLELC</v>
          </cell>
          <cell r="B554" t="str">
            <v>VAR_fout</v>
          </cell>
          <cell r="C554" t="str">
            <v>RHNS_ELC</v>
          </cell>
          <cell r="E554">
            <v>2.1656053430398131E-5</v>
          </cell>
          <cell r="F554">
            <v>1.6706293895725653E-3</v>
          </cell>
          <cell r="G554">
            <v>1.8015222335653026E-3</v>
          </cell>
          <cell r="H554">
            <v>3.6000719908173794E-3</v>
          </cell>
          <cell r="I554">
            <v>3.9680717352937418E-3</v>
          </cell>
          <cell r="J554">
            <v>5.4347700065974416E-3</v>
          </cell>
          <cell r="K554">
            <v>5.1144710728362186E-3</v>
          </cell>
          <cell r="L554">
            <v>5.4759256492154683E-3</v>
          </cell>
          <cell r="M554">
            <v>5.6255485550487866E-3</v>
          </cell>
          <cell r="N554">
            <v>6.0022124208575405E-3</v>
          </cell>
          <cell r="O554">
            <v>5.9462700093223589E-3</v>
          </cell>
        </row>
        <row r="555">
          <cell r="A555" t="str">
            <v>D-RHNS_SOLELC</v>
          </cell>
          <cell r="B555" t="str">
            <v>VAR_fout</v>
          </cell>
          <cell r="C555" t="str">
            <v>ELC5</v>
          </cell>
          <cell r="E555">
            <v>2.1823430145003273E-5</v>
          </cell>
          <cell r="F555">
            <v>1.6733057180175E-3</v>
          </cell>
          <cell r="G555">
            <v>1.801858941387245E-3</v>
          </cell>
          <cell r="H555">
            <v>3.6217149774850545E-3</v>
          </cell>
          <cell r="I555">
            <v>3.9397818686688086E-3</v>
          </cell>
          <cell r="J555">
            <v>5.378532397462687E-3</v>
          </cell>
          <cell r="K555">
            <v>5.0038011731015448E-3</v>
          </cell>
          <cell r="L555">
            <v>5.3726339285416662E-3</v>
          </cell>
          <cell r="M555">
            <v>5.4689755410124233E-3</v>
          </cell>
          <cell r="N555">
            <v>5.9013710236113003E-3</v>
          </cell>
          <cell r="O555">
            <v>5.8640194815674793E-3</v>
          </cell>
        </row>
        <row r="556">
          <cell r="A556" t="str">
            <v>D-RHNS_SOLELC</v>
          </cell>
          <cell r="B556" t="str">
            <v>VAR_fin</v>
          </cell>
          <cell r="C556" t="str">
            <v>RHNS_SOL_ELC</v>
          </cell>
          <cell r="E556">
            <v>2.0919644681128645E-5</v>
          </cell>
          <cell r="F556">
            <v>3.3439351075900637E-3</v>
          </cell>
          <cell r="G556">
            <v>3.6033811749525482E-3</v>
          </cell>
          <cell r="H556">
            <v>7.221786968302433E-3</v>
          </cell>
          <cell r="I556">
            <v>7.9078536039625513E-3</v>
          </cell>
          <cell r="J556">
            <v>1.0813302404060131E-2</v>
          </cell>
          <cell r="K556">
            <v>1.0118272245937763E-2</v>
          </cell>
          <cell r="L556">
            <v>1.0848559577757136E-2</v>
          </cell>
          <cell r="M556">
            <v>1.1094524096061209E-2</v>
          </cell>
          <cell r="N556">
            <v>1.1903583444468839E-2</v>
          </cell>
          <cell r="O556">
            <v>1.1810289490889829E-2</v>
          </cell>
        </row>
        <row r="557">
          <cell r="A557" t="str">
            <v>D-IHFO</v>
          </cell>
          <cell r="B557" t="str">
            <v>VAR_fout</v>
          </cell>
          <cell r="C557" t="str">
            <v>CO2</v>
          </cell>
          <cell r="D557">
            <v>213.78267027575001</v>
          </cell>
          <cell r="E557">
            <v>212.86133455448601</v>
          </cell>
          <cell r="F557">
            <v>0.70654944086484295</v>
          </cell>
          <cell r="G557">
            <v>0.18077188533393601</v>
          </cell>
          <cell r="H557">
            <v>0.17740811479327201</v>
          </cell>
          <cell r="I557">
            <v>0.39683244618403601</v>
          </cell>
          <cell r="J557">
            <v>0.14603106555993201</v>
          </cell>
        </row>
        <row r="558">
          <cell r="A558" t="str">
            <v>D-IHFO</v>
          </cell>
          <cell r="B558" t="str">
            <v>VAR_fout</v>
          </cell>
          <cell r="C558" t="str">
            <v>IHFO</v>
          </cell>
          <cell r="D558">
            <v>2.7300292278026181</v>
          </cell>
          <cell r="E558">
            <v>2.7182636649325143</v>
          </cell>
          <cell r="F558">
            <v>9.0227174258821295E-3</v>
          </cell>
          <cell r="G558">
            <v>2.3084777165991426E-3</v>
          </cell>
          <cell r="H558">
            <v>2.2655219808522292E-3</v>
          </cell>
          <cell r="I558">
            <v>5.0675958683902619E-3</v>
          </cell>
          <cell r="J558">
            <v>1.8648334620928215E-3</v>
          </cell>
        </row>
        <row r="559">
          <cell r="A559" t="str">
            <v>D-IHFO</v>
          </cell>
          <cell r="B559" t="str">
            <v>VAR_fin</v>
          </cell>
          <cell r="C559" t="str">
            <v>HFO</v>
          </cell>
          <cell r="D559">
            <v>2.7763983152694744</v>
          </cell>
          <cell r="E559">
            <v>2.7644329162920305</v>
          </cell>
          <cell r="F559">
            <v>9.1759667644784777E-3</v>
          </cell>
          <cell r="G559">
            <v>2.3476868225186546E-3</v>
          </cell>
          <cell r="H559">
            <v>2.3040014908217209E-3</v>
          </cell>
          <cell r="I559">
            <v>5.1536681322602064E-3</v>
          </cell>
          <cell r="J559">
            <v>1.8965073449341817E-3</v>
          </cell>
        </row>
        <row r="560">
          <cell r="A560" t="str">
            <v>RHEM-SHCONBR</v>
          </cell>
          <cell r="B560" t="str">
            <v>VAR_fout</v>
          </cell>
          <cell r="C560" t="str">
            <v>RHEM-SHCON</v>
          </cell>
          <cell r="F560">
            <v>6.5235282281184419E-4</v>
          </cell>
          <cell r="G560">
            <v>6.8497846114670116E-4</v>
          </cell>
          <cell r="H560">
            <v>1.0709991339331402E-3</v>
          </cell>
          <cell r="I560">
            <v>1.1006648982661081E-3</v>
          </cell>
          <cell r="J560">
            <v>1.1494891118743438E-3</v>
          </cell>
          <cell r="K560">
            <v>2.8305163228535234E-3</v>
          </cell>
          <cell r="L560">
            <v>2.9319579462856022E-3</v>
          </cell>
          <cell r="M560">
            <v>2.7989749904283488E-3</v>
          </cell>
          <cell r="N560">
            <v>2.1564565295087643</v>
          </cell>
          <cell r="O560">
            <v>0.97095384110606897</v>
          </cell>
        </row>
        <row r="561">
          <cell r="A561" t="str">
            <v>RHEM-SHCONBR</v>
          </cell>
          <cell r="B561" t="str">
            <v>VAR_fin</v>
          </cell>
          <cell r="C561" t="str">
            <v>CON</v>
          </cell>
          <cell r="F561">
            <v>6.5235282281184419E-4</v>
          </cell>
          <cell r="G561">
            <v>6.8497846114670116E-4</v>
          </cell>
          <cell r="H561">
            <v>1.0709991339331402E-3</v>
          </cell>
          <cell r="I561">
            <v>1.1006648982661081E-3</v>
          </cell>
          <cell r="J561">
            <v>1.1494891118743438E-3</v>
          </cell>
          <cell r="K561">
            <v>2.8305163228535234E-3</v>
          </cell>
          <cell r="L561">
            <v>2.9319579462856022E-3</v>
          </cell>
          <cell r="M561">
            <v>2.7989749904283488E-3</v>
          </cell>
          <cell r="N561">
            <v>2.1564565295087643</v>
          </cell>
          <cell r="O561">
            <v>0.97095384110606897</v>
          </cell>
        </row>
        <row r="562">
          <cell r="A562" t="str">
            <v>RHEM-SHCONBR</v>
          </cell>
          <cell r="B562" t="str">
            <v>VAR_ncap</v>
          </cell>
          <cell r="C562" t="str">
            <v>-</v>
          </cell>
          <cell r="D562">
            <v>1.5912517021178701E-7</v>
          </cell>
          <cell r="E562">
            <v>3.0091120206188802E-7</v>
          </cell>
          <cell r="F562">
            <v>5.4908195437866699E-5</v>
          </cell>
          <cell r="G562">
            <v>7.99032216256342E-7</v>
          </cell>
          <cell r="H562">
            <v>3.1547490795019102E-5</v>
          </cell>
          <cell r="I562">
            <v>1.67397288588207E-6</v>
          </cell>
          <cell r="J562">
            <v>8.4679511377117897E-7</v>
          </cell>
          <cell r="K562">
            <v>1.27926631649844E-4</v>
          </cell>
          <cell r="L562">
            <v>9.0295873773796192E-6</v>
          </cell>
          <cell r="M562">
            <v>1.5492309122103101E-6</v>
          </cell>
          <cell r="N562">
            <v>0.152089359406234</v>
          </cell>
          <cell r="O562">
            <v>1.7933049095346699E-7</v>
          </cell>
        </row>
        <row r="563">
          <cell r="A563" t="str">
            <v>RHEM-SHCONBR</v>
          </cell>
          <cell r="B563" t="str">
            <v>VAR_cap</v>
          </cell>
          <cell r="C563" t="str">
            <v>-</v>
          </cell>
          <cell r="D563">
            <v>1.5912517021178701E-7</v>
          </cell>
          <cell r="E563">
            <v>3.9458183757613844E-7</v>
          </cell>
          <cell r="F563">
            <v>5.5243943966514038E-5</v>
          </cell>
          <cell r="G563">
            <v>5.5977107067142915E-5</v>
          </cell>
          <cell r="H563">
            <v>8.7391960390561163E-5</v>
          </cell>
          <cell r="I563">
            <v>8.8799274149718295E-5</v>
          </cell>
          <cell r="J563">
            <v>8.949094981429667E-5</v>
          </cell>
          <cell r="K563">
            <v>2.1726803325550231E-4</v>
          </cell>
          <cell r="L563">
            <v>2.2626533638714068E-4</v>
          </cell>
          <cell r="M563">
            <v>2.2763355146268336E-4</v>
          </cell>
          <cell r="N563">
            <v>0.15231707208687287</v>
          </cell>
          <cell r="O563">
            <v>0.15231713411620065</v>
          </cell>
        </row>
        <row r="564">
          <cell r="A564" t="str">
            <v>RHEM-SHSOLBR</v>
          </cell>
          <cell r="B564" t="str">
            <v>VAR_fout</v>
          </cell>
          <cell r="C564" t="str">
            <v>RHEM-SHASOL</v>
          </cell>
          <cell r="D564">
            <v>0.40802168749441375</v>
          </cell>
          <cell r="E564">
            <v>0.47088374944076394</v>
          </cell>
          <cell r="F564">
            <v>0.46987681604444442</v>
          </cell>
          <cell r="G564">
            <v>0.47086463631202469</v>
          </cell>
          <cell r="H564">
            <v>0.48174586406037301</v>
          </cell>
          <cell r="I564">
            <v>1.0436241031314666</v>
          </cell>
          <cell r="J564">
            <v>1.3992763123266916</v>
          </cell>
          <cell r="K564">
            <v>1.4211677096599593</v>
          </cell>
          <cell r="L564">
            <v>1.1508038579569249</v>
          </cell>
          <cell r="M564">
            <v>1.225705484938088E-2</v>
          </cell>
          <cell r="N564">
            <v>1.2888202448628658</v>
          </cell>
          <cell r="O564">
            <v>0.50793181737669713</v>
          </cell>
        </row>
        <row r="565">
          <cell r="A565" t="str">
            <v>RHEM-SHSOLBR</v>
          </cell>
          <cell r="B565" t="str">
            <v>VAR_fin</v>
          </cell>
          <cell r="C565" t="str">
            <v>SOL</v>
          </cell>
          <cell r="D565">
            <v>0.40802168749441375</v>
          </cell>
          <cell r="E565">
            <v>0.47088374944076394</v>
          </cell>
          <cell r="F565">
            <v>0.46987681604444442</v>
          </cell>
          <cell r="G565">
            <v>0.47086463631202469</v>
          </cell>
          <cell r="H565">
            <v>0.48174586406037301</v>
          </cell>
          <cell r="I565">
            <v>1.0436241031314666</v>
          </cell>
          <cell r="J565">
            <v>1.3992763123266916</v>
          </cell>
          <cell r="K565">
            <v>1.4211677096599593</v>
          </cell>
          <cell r="L565">
            <v>1.1508038579569249</v>
          </cell>
          <cell r="M565">
            <v>1.225705484938088E-2</v>
          </cell>
          <cell r="N565">
            <v>1.2888202448628658</v>
          </cell>
          <cell r="O565">
            <v>0.50793181737669713</v>
          </cell>
        </row>
        <row r="566">
          <cell r="A566" t="str">
            <v>RHEM-SHSOLBR</v>
          </cell>
          <cell r="B566" t="str">
            <v>VAR_ncap</v>
          </cell>
          <cell r="C566" t="str">
            <v>-</v>
          </cell>
          <cell r="D566">
            <v>1.52044282759022E-4</v>
          </cell>
          <cell r="E566">
            <v>9.0428856600142399E-3</v>
          </cell>
          <cell r="F566">
            <v>9.5053414652539602E-6</v>
          </cell>
          <cell r="G566">
            <v>2.9588136479143401E-5</v>
          </cell>
          <cell r="H566">
            <v>5.0195424460623E-2</v>
          </cell>
          <cell r="I566">
            <v>0.153126405633771</v>
          </cell>
          <cell r="J566">
            <v>6.6937305596162705E-2</v>
          </cell>
          <cell r="K566">
            <v>5.0198980342179698E-2</v>
          </cell>
          <cell r="L566">
            <v>0.13846738170494799</v>
          </cell>
          <cell r="M566">
            <v>8.1598906962897302E-2</v>
          </cell>
          <cell r="N566">
            <v>8.5207414924457006E-2</v>
          </cell>
          <cell r="O566">
            <v>0.103472474637895</v>
          </cell>
        </row>
        <row r="567">
          <cell r="A567" t="str">
            <v>RHEM-SHSOLBR</v>
          </cell>
          <cell r="B567" t="str">
            <v>VAR_cap</v>
          </cell>
          <cell r="C567" t="str">
            <v>-</v>
          </cell>
          <cell r="D567">
            <v>5.9406965699797323E-2</v>
          </cell>
          <cell r="E567">
            <v>6.8449851359811562E-2</v>
          </cell>
          <cell r="F567">
            <v>6.8459356701276827E-2</v>
          </cell>
          <cell r="G567">
            <v>6.8488944837755958E-2</v>
          </cell>
          <cell r="H567">
            <v>7.0273860994984394E-2</v>
          </cell>
          <cell r="I567">
            <v>0.203347785273434</v>
          </cell>
          <cell r="J567">
            <v>0.27025913569055698</v>
          </cell>
          <cell r="K567">
            <v>0.27026269157211402</v>
          </cell>
          <cell r="L567">
            <v>0.27026327731530803</v>
          </cell>
          <cell r="M567">
            <v>0.27026526901002501</v>
          </cell>
          <cell r="N567">
            <v>0.27026898786966502</v>
          </cell>
          <cell r="O567">
            <v>0.27027879652525</v>
          </cell>
        </row>
        <row r="568">
          <cell r="A568" t="str">
            <v>SCOM-SHH2BR</v>
          </cell>
          <cell r="B568" t="str">
            <v>VAR_fout</v>
          </cell>
          <cell r="C568" t="str">
            <v>SCOM-SHH2B</v>
          </cell>
          <cell r="G568">
            <v>0.39493518881222089</v>
          </cell>
          <cell r="H568">
            <v>0.42107957581212263</v>
          </cell>
          <cell r="I568">
            <v>0.61277751354524879</v>
          </cell>
          <cell r="J568">
            <v>0.19250454748920101</v>
          </cell>
          <cell r="K568">
            <v>1.606176527017559</v>
          </cell>
          <cell r="L568">
            <v>1.5826807716288529</v>
          </cell>
          <cell r="M568">
            <v>1.5938497836731056</v>
          </cell>
          <cell r="N568">
            <v>1.5948822648348864</v>
          </cell>
          <cell r="O568">
            <v>1.5950806487839686</v>
          </cell>
        </row>
        <row r="569">
          <cell r="A569" t="str">
            <v>SCOM-SHH2BR</v>
          </cell>
          <cell r="B569" t="str">
            <v>VAR_fin</v>
          </cell>
          <cell r="C569" t="str">
            <v>RSH2</v>
          </cell>
          <cell r="G569">
            <v>0.41712255897021067</v>
          </cell>
          <cell r="H569">
            <v>0.44473573175662345</v>
          </cell>
          <cell r="I569">
            <v>0.64720321655340796</v>
          </cell>
          <cell r="J569">
            <v>0.2033194097076953</v>
          </cell>
          <cell r="K569">
            <v>1.6964111633668599</v>
          </cell>
          <cell r="L569">
            <v>1.6715954217203606</v>
          </cell>
          <cell r="M569">
            <v>1.6833919063513709</v>
          </cell>
          <cell r="N569">
            <v>1.684482392072802</v>
          </cell>
          <cell r="O569">
            <v>1.6846919211875631</v>
          </cell>
        </row>
        <row r="570">
          <cell r="A570" t="str">
            <v>SCOM-SHH2BR</v>
          </cell>
          <cell r="B570" t="str">
            <v>VAR_ncap</v>
          </cell>
          <cell r="C570" t="str">
            <v>-</v>
          </cell>
          <cell r="G570">
            <v>3.1141559569505001E-2</v>
          </cell>
          <cell r="H570">
            <v>1.15161725224978E-2</v>
          </cell>
          <cell r="I570">
            <v>1.1448841144141001E-2</v>
          </cell>
          <cell r="J570">
            <v>1.8662207023451301E-5</v>
          </cell>
          <cell r="K570">
            <v>0.13264546634090099</v>
          </cell>
          <cell r="L570">
            <v>1.59852975791391E-2</v>
          </cell>
          <cell r="M570">
            <v>2.2397855443336001E-2</v>
          </cell>
          <cell r="N570">
            <v>0.103979957388151</v>
          </cell>
          <cell r="O570">
            <v>2.58479843964496E-2</v>
          </cell>
        </row>
        <row r="571">
          <cell r="A571" t="str">
            <v>SCOM-SHH2BR</v>
          </cell>
          <cell r="B571" t="str">
            <v>VAR_cap</v>
          </cell>
          <cell r="C571" t="str">
            <v>-</v>
          </cell>
          <cell r="G571">
            <v>3.1141559569505001E-2</v>
          </cell>
          <cell r="H571">
            <v>4.2656035196193792E-2</v>
          </cell>
          <cell r="I571">
            <v>4.8176012590250103E-2</v>
          </cell>
          <cell r="J571">
            <v>2.2898256550788532E-2</v>
          </cell>
          <cell r="K571">
            <v>0.14409888662838813</v>
          </cell>
          <cell r="L571">
            <v>0.15039249360155374</v>
          </cell>
          <cell r="M571">
            <v>0.17101338206446579</v>
          </cell>
          <cell r="N571">
            <v>0.16076809988134425</v>
          </cell>
          <cell r="O571">
            <v>0.15220993360735949</v>
          </cell>
        </row>
        <row r="572">
          <cell r="A572" t="str">
            <v>ITOT-SWHCONBR1</v>
          </cell>
          <cell r="B572" t="str">
            <v>VAR_fout</v>
          </cell>
          <cell r="C572" t="str">
            <v>ITOT-ELS</v>
          </cell>
          <cell r="E572">
            <v>0.85059662224957111</v>
          </cell>
          <cell r="F572">
            <v>0.85060406795613264</v>
          </cell>
          <cell r="G572">
            <v>0.86380140297737229</v>
          </cell>
          <cell r="H572">
            <v>0.96986521832108386</v>
          </cell>
          <cell r="I572">
            <v>0.92173491717888134</v>
          </cell>
          <cell r="J572">
            <v>0.91097946930876228</v>
          </cell>
          <cell r="K572">
            <v>0.96979021635314533</v>
          </cell>
          <cell r="L572">
            <v>0.96987768122799678</v>
          </cell>
          <cell r="M572">
            <v>0.96952075381475433</v>
          </cell>
          <cell r="N572">
            <v>0.96982364882497585</v>
          </cell>
          <cell r="O572">
            <v>0.96803244306629865</v>
          </cell>
        </row>
        <row r="573">
          <cell r="A573" t="str">
            <v>ITOT-SWHCONBR1</v>
          </cell>
          <cell r="B573" t="str">
            <v>VAR_fout</v>
          </cell>
          <cell r="C573" t="str">
            <v>ITOT-SWHC</v>
          </cell>
          <cell r="E573">
            <v>4.0436092807690347</v>
          </cell>
          <cell r="F573">
            <v>4.0436446765457958</v>
          </cell>
          <cell r="G573">
            <v>4.1063828358300025</v>
          </cell>
          <cell r="H573">
            <v>4.6105943702507979</v>
          </cell>
          <cell r="I573">
            <v>4.3817901082845347</v>
          </cell>
          <cell r="J573">
            <v>4.3306603157497063</v>
          </cell>
          <cell r="K573">
            <v>4.6102378220989522</v>
          </cell>
          <cell r="L573">
            <v>4.6106536170485661</v>
          </cell>
          <cell r="M573">
            <v>4.6089568374435306</v>
          </cell>
          <cell r="N573">
            <v>4.6103967550759197</v>
          </cell>
          <cell r="O573">
            <v>4.6018816304679673</v>
          </cell>
        </row>
        <row r="574">
          <cell r="A574" t="str">
            <v>ITOT-SWHCONBR1</v>
          </cell>
          <cell r="B574" t="str">
            <v>VAR_fin</v>
          </cell>
          <cell r="C574" t="str">
            <v>CON</v>
          </cell>
          <cell r="E574">
            <v>4.8942059030186131</v>
          </cell>
          <cell r="F574">
            <v>4.8942487445019305</v>
          </cell>
          <cell r="G574">
            <v>4.9701842388073745</v>
          </cell>
          <cell r="H574">
            <v>5.5804595885718884</v>
          </cell>
          <cell r="I574">
            <v>5.3035250254634176</v>
          </cell>
          <cell r="J574">
            <v>5.2416397850584717</v>
          </cell>
          <cell r="K574">
            <v>5.5800280384520953</v>
          </cell>
          <cell r="L574">
            <v>5.5805312982765622</v>
          </cell>
          <cell r="M574">
            <v>5.5784775912582827</v>
          </cell>
          <cell r="N574">
            <v>5.5802204039008956</v>
          </cell>
          <cell r="O574">
            <v>5.5699140735342718</v>
          </cell>
        </row>
        <row r="575">
          <cell r="A575" t="str">
            <v>ITOT-SWHCONBR1</v>
          </cell>
          <cell r="B575" t="str">
            <v>VAR_ncap</v>
          </cell>
          <cell r="C575" t="str">
            <v>-</v>
          </cell>
          <cell r="E575">
            <v>0.26618538800295599</v>
          </cell>
          <cell r="F575">
            <v>6.0451006358186097E-6</v>
          </cell>
          <cell r="G575">
            <v>4.1177563683800298E-3</v>
          </cell>
          <cell r="H575">
            <v>0.16300925866631299</v>
          </cell>
          <cell r="I575">
            <v>0.12210396476489301</v>
          </cell>
          <cell r="J575">
            <v>5.0409296711114899E-6</v>
          </cell>
          <cell r="K575">
            <v>0.18141061300374001</v>
          </cell>
          <cell r="L575">
            <v>0.103341663112983</v>
          </cell>
          <cell r="M575">
            <v>1.8669028489561999E-2</v>
          </cell>
          <cell r="N575">
            <v>0.18212486955988699</v>
          </cell>
          <cell r="O575">
            <v>0.10217889422726099</v>
          </cell>
        </row>
        <row r="576">
          <cell r="A576" t="str">
            <v>ITOT-SWHCONBR1</v>
          </cell>
          <cell r="B576" t="str">
            <v>VAR_cap</v>
          </cell>
          <cell r="C576" t="str">
            <v>-</v>
          </cell>
          <cell r="E576">
            <v>0.26618538800295599</v>
          </cell>
          <cell r="F576">
            <v>0.266191433103591</v>
          </cell>
          <cell r="G576">
            <v>0.27030918947197102</v>
          </cell>
          <cell r="H576">
            <v>0.30351149302081398</v>
          </cell>
          <cell r="I576">
            <v>0.28844885903540601</v>
          </cell>
          <cell r="J576">
            <v>0.285118264360878</v>
          </cell>
          <cell r="K576">
            <v>0.30351961869830402</v>
          </cell>
          <cell r="L576">
            <v>0.30351842126046902</v>
          </cell>
          <cell r="M576">
            <v>0.30342130460628502</v>
          </cell>
          <cell r="N576">
            <v>0.30350663584786802</v>
          </cell>
          <cell r="O576">
            <v>0.30297279227670998</v>
          </cell>
        </row>
        <row r="577">
          <cell r="A577" t="str">
            <v>SCOM-SHLTHCHPWOD</v>
          </cell>
          <cell r="B577" t="str">
            <v>VAR_fout</v>
          </cell>
          <cell r="C577" t="str">
            <v>SCOM-SHLTHC-WOD</v>
          </cell>
          <cell r="G577">
            <v>4.46213946008536E-3</v>
          </cell>
          <cell r="H577">
            <v>4.2169822227749601E-3</v>
          </cell>
          <cell r="I577">
            <v>1.1720507794274441E-2</v>
          </cell>
          <cell r="J577">
            <v>1.283311817948282E-2</v>
          </cell>
          <cell r="K577">
            <v>3.9775045306956795E-2</v>
          </cell>
          <cell r="L577">
            <v>2.899545107224364E-2</v>
          </cell>
          <cell r="M577">
            <v>1.3603105012792039E-2</v>
          </cell>
          <cell r="N577">
            <v>1.1374879102229689E-2</v>
          </cell>
          <cell r="O577">
            <v>1.5957573514987361E-2</v>
          </cell>
        </row>
        <row r="578">
          <cell r="A578" t="str">
            <v>SCOM-SHLTHCHPWOD</v>
          </cell>
          <cell r="B578" t="str">
            <v>VAR_fin</v>
          </cell>
          <cell r="C578" t="str">
            <v>SCOM_LTH_CHPWOD_ON</v>
          </cell>
          <cell r="G578">
            <v>4.5072115758437985E-3</v>
          </cell>
          <cell r="H578">
            <v>4.2595780028029931E-3</v>
          </cell>
          <cell r="I578">
            <v>1.1838896761893388E-2</v>
          </cell>
          <cell r="J578">
            <v>1.2962745635841232E-2</v>
          </cell>
          <cell r="K578">
            <v>4.0176813441370487E-2</v>
          </cell>
          <cell r="L578">
            <v>2.928833441640773E-2</v>
          </cell>
          <cell r="M578">
            <v>1.374051011393135E-2</v>
          </cell>
          <cell r="N578">
            <v>1.1489776870939074E-2</v>
          </cell>
          <cell r="O578">
            <v>1.6118761126249853E-2</v>
          </cell>
        </row>
        <row r="579">
          <cell r="A579" t="str">
            <v>SCOM-SHLTHCHPWOD</v>
          </cell>
          <cell r="B579" t="str">
            <v>VAR_fin</v>
          </cell>
          <cell r="C579" t="str">
            <v>SCOMLTHCHPC</v>
          </cell>
          <cell r="G579">
            <v>4.46213946008536E-3</v>
          </cell>
          <cell r="H579">
            <v>4.2169822227749601E-3</v>
          </cell>
          <cell r="I579">
            <v>1.1720507794274441E-2</v>
          </cell>
          <cell r="J579">
            <v>1.283311817948282E-2</v>
          </cell>
          <cell r="K579">
            <v>3.9775045306956795E-2</v>
          </cell>
          <cell r="L579">
            <v>2.899545107224364E-2</v>
          </cell>
          <cell r="M579">
            <v>1.3603105012792039E-2</v>
          </cell>
          <cell r="N579">
            <v>1.1374879102229689E-2</v>
          </cell>
          <cell r="O579">
            <v>1.5957573514987361E-2</v>
          </cell>
        </row>
        <row r="580">
          <cell r="A580" t="str">
            <v>SCOM-SHLTHCHPWOD</v>
          </cell>
          <cell r="B580" t="str">
            <v>VAR_ncap</v>
          </cell>
          <cell r="C580" t="str">
            <v>-</v>
          </cell>
          <cell r="G580">
            <v>5.3758183023089204E-4</v>
          </cell>
          <cell r="H580">
            <v>3.9954755583034398E-4</v>
          </cell>
          <cell r="I580">
            <v>9.8620217831090406E-4</v>
          </cell>
          <cell r="J580">
            <v>8.2519536418634398E-4</v>
          </cell>
          <cell r="K580">
            <v>2.5432525438086702E-3</v>
          </cell>
          <cell r="L580">
            <v>1.6439576777590799E-3</v>
          </cell>
          <cell r="M580">
            <v>1.06423443397938E-3</v>
          </cell>
          <cell r="N580">
            <v>8.1788305122598595E-4</v>
          </cell>
          <cell r="O580">
            <v>1.49184620631871E-3</v>
          </cell>
        </row>
        <row r="581">
          <cell r="A581" t="str">
            <v>SCOM-SHLTHCHPWOD</v>
          </cell>
          <cell r="B581" t="str">
            <v>VAR_cap</v>
          </cell>
          <cell r="C581" t="str">
            <v>-</v>
          </cell>
          <cell r="G581">
            <v>5.3758183023089204E-4</v>
          </cell>
          <cell r="H581">
            <v>5.3508917985618408E-4</v>
          </cell>
          <cell r="I581">
            <v>1.1924040468813701E-3</v>
          </cell>
          <cell r="J581">
            <v>1.2302629516362951E-3</v>
          </cell>
          <cell r="K581">
            <v>3.1104661364765997E-3</v>
          </cell>
          <cell r="L581">
            <v>2.4439024370312297E-3</v>
          </cell>
          <cell r="M581">
            <v>1.7162659529951795E-3</v>
          </cell>
          <cell r="N581">
            <v>1.2872672268533203E-3</v>
          </cell>
          <cell r="O581">
            <v>1.9907492809128503E-3</v>
          </cell>
        </row>
        <row r="582">
          <cell r="A582" t="str">
            <v>SCOM-SHSTG-NGAHP</v>
          </cell>
          <cell r="B582" t="str">
            <v>VAR_fout</v>
          </cell>
          <cell r="C582" t="str">
            <v>SCOM-SHANGAH</v>
          </cell>
          <cell r="D582">
            <v>5.857049364187792E-5</v>
          </cell>
          <cell r="E582">
            <v>6.007125784613347E-5</v>
          </cell>
          <cell r="F582">
            <v>8.0275116638648617E-3</v>
          </cell>
          <cell r="G582">
            <v>7.0641249812450832E-3</v>
          </cell>
          <cell r="H582">
            <v>4.6777309361780955E-2</v>
          </cell>
          <cell r="I582">
            <v>0.12176457975374273</v>
          </cell>
          <cell r="J582">
            <v>0.38612511009645956</v>
          </cell>
          <cell r="K582">
            <v>0.33706195443248177</v>
          </cell>
          <cell r="L582">
            <v>1.1341615799798194E-2</v>
          </cell>
          <cell r="M582">
            <v>2.337706981198474E-2</v>
          </cell>
          <cell r="N582">
            <v>2.156229190741301E-2</v>
          </cell>
          <cell r="O582">
            <v>8.6436155556631269E-2</v>
          </cell>
        </row>
        <row r="583">
          <cell r="A583" t="str">
            <v>SCOM-SHSTG-NGAHP</v>
          </cell>
          <cell r="B583" t="str">
            <v>VAR_fin</v>
          </cell>
          <cell r="C583" t="str">
            <v>SCOM-SHANGAH</v>
          </cell>
          <cell r="D583">
            <v>5.857049364187792E-5</v>
          </cell>
          <cell r="E583">
            <v>6.007125784613347E-5</v>
          </cell>
          <cell r="F583">
            <v>1.035814687444693E-2</v>
          </cell>
          <cell r="G583">
            <v>8.8302248690330792E-3</v>
          </cell>
          <cell r="H583">
            <v>5.6703104098704674E-2</v>
          </cell>
          <cell r="I583">
            <v>0.1432594627074146</v>
          </cell>
          <cell r="J583">
            <v>0.44130094949878795</v>
          </cell>
          <cell r="K583">
            <v>0.37452492855669067</v>
          </cell>
          <cell r="L583">
            <v>1.2602144257429809E-2</v>
          </cell>
          <cell r="M583">
            <v>2.597481524745518E-2</v>
          </cell>
          <cell r="N583">
            <v>2.3958415468711407E-2</v>
          </cell>
          <cell r="O583">
            <v>9.6041615886591436E-2</v>
          </cell>
        </row>
        <row r="584">
          <cell r="A584" t="str">
            <v>SCOM-SHSTG-NGAHP</v>
          </cell>
          <cell r="B584" t="str">
            <v>VAR_ncap</v>
          </cell>
          <cell r="C584" t="str">
            <v>-</v>
          </cell>
          <cell r="D584">
            <v>4.1167606883431703E-3</v>
          </cell>
          <cell r="E584">
            <v>2.9949088588278099E-5</v>
          </cell>
          <cell r="F584">
            <v>1.13473286496866E-4</v>
          </cell>
          <cell r="G584">
            <v>7.5938013870479205E-5</v>
          </cell>
          <cell r="H584">
            <v>7.4205353289563802E-3</v>
          </cell>
          <cell r="I584">
            <v>8.0822497238577408E-3</v>
          </cell>
          <cell r="J584">
            <v>1.8338099898769299E-2</v>
          </cell>
          <cell r="K584">
            <v>6.1985880052589301E-4</v>
          </cell>
          <cell r="L584">
            <v>3.06353731717256E-4</v>
          </cell>
          <cell r="M584">
            <v>3.9830577344789699E-4</v>
          </cell>
          <cell r="N584">
            <v>4.2732145717869397E-4</v>
          </cell>
          <cell r="O584">
            <v>2.8355409381509399E-3</v>
          </cell>
        </row>
        <row r="585">
          <cell r="A585" t="str">
            <v>SCOM-SHSTG-NGAHP</v>
          </cell>
          <cell r="B585" t="str">
            <v>VAR_cap</v>
          </cell>
          <cell r="C585" t="str">
            <v>-</v>
          </cell>
          <cell r="D585">
            <v>4.1167606883431703E-3</v>
          </cell>
          <cell r="E585">
            <v>5.4007187653009464E-5</v>
          </cell>
          <cell r="F585">
            <v>1.4966219679292056E-4</v>
          </cell>
          <cell r="G585">
            <v>1.5265228531391017E-4</v>
          </cell>
          <cell r="H585">
            <v>7.5118307869794492E-3</v>
          </cell>
          <cell r="I585">
            <v>1.5463153246020314E-2</v>
          </cell>
          <cell r="J585">
            <v>3.3613392794081001E-2</v>
          </cell>
          <cell r="K585">
            <v>2.6215259576051572E-2</v>
          </cell>
          <cell r="L585">
            <v>7.7567643848790169E-4</v>
          </cell>
          <cell r="M585">
            <v>6.5283303704050794E-4</v>
          </cell>
          <cell r="N585">
            <v>6.9705007199600991E-4</v>
          </cell>
          <cell r="O585">
            <v>3.2105192044093868E-3</v>
          </cell>
        </row>
        <row r="586">
          <cell r="A586" t="str">
            <v>ITOT-SWHCONBR2</v>
          </cell>
          <cell r="B586" t="str">
            <v>VAR_fout</v>
          </cell>
          <cell r="C586" t="str">
            <v>ITOT-ELS</v>
          </cell>
          <cell r="G586">
            <v>1.3404476373899798E-3</v>
          </cell>
          <cell r="H586">
            <v>0.68576940749994442</v>
          </cell>
          <cell r="I586">
            <v>0.83046856651951828</v>
          </cell>
          <cell r="J586">
            <v>0.87982176988365257</v>
          </cell>
          <cell r="K586">
            <v>0.73057567008014312</v>
          </cell>
          <cell r="L586">
            <v>0.73427245133064445</v>
          </cell>
          <cell r="M586">
            <v>0.73279468626122912</v>
          </cell>
          <cell r="N586">
            <v>0.73334785264875646</v>
          </cell>
          <cell r="O586">
            <v>0.72194177044590346</v>
          </cell>
        </row>
        <row r="587">
          <cell r="A587" t="str">
            <v>ITOT-SWHCONBR2</v>
          </cell>
          <cell r="B587" t="str">
            <v>VAR_fout</v>
          </cell>
          <cell r="C587" t="str">
            <v>ITOT-SWHC</v>
          </cell>
          <cell r="G587">
            <v>2.072075524113837E-3</v>
          </cell>
          <cell r="H587">
            <v>1.0600682673688639</v>
          </cell>
          <cell r="I587">
            <v>1.2837454759378748</v>
          </cell>
          <cell r="J587">
            <v>1.3600360835490419</v>
          </cell>
          <cell r="K587">
            <v>1.1293301746823214</v>
          </cell>
          <cell r="L587">
            <v>1.1350446910375305</v>
          </cell>
          <cell r="M587">
            <v>1.1327603490421301</v>
          </cell>
          <cell r="N587">
            <v>1.1336154384170416</v>
          </cell>
          <cell r="O587">
            <v>1.1159838181289257</v>
          </cell>
        </row>
        <row r="588">
          <cell r="A588" t="str">
            <v>ITOT-SWHCONBR2</v>
          </cell>
          <cell r="B588" t="str">
            <v>VAR_fin</v>
          </cell>
          <cell r="C588" t="str">
            <v>CON</v>
          </cell>
          <cell r="G588">
            <v>3.4125231615038153E-3</v>
          </cell>
          <cell r="H588">
            <v>1.7458376748688067</v>
          </cell>
          <cell r="I588">
            <v>2.1142140424573919</v>
          </cell>
          <cell r="J588">
            <v>2.2398578534326945</v>
          </cell>
          <cell r="K588">
            <v>1.8599058447624646</v>
          </cell>
          <cell r="L588">
            <v>1.8693171423681771</v>
          </cell>
          <cell r="M588">
            <v>1.8655550353033605</v>
          </cell>
          <cell r="N588">
            <v>1.8669632910657969</v>
          </cell>
          <cell r="O588">
            <v>1.8379255885748289</v>
          </cell>
        </row>
        <row r="589">
          <cell r="A589" t="str">
            <v>ITOT-SWHCONBR2</v>
          </cell>
          <cell r="B589" t="str">
            <v>VAR_ncap</v>
          </cell>
          <cell r="C589" t="str">
            <v>-</v>
          </cell>
          <cell r="G589">
            <v>1.84660064065513E-4</v>
          </cell>
          <cell r="H589">
            <v>9.4778717507149196E-2</v>
          </cell>
          <cell r="I589">
            <v>2.0071146125831999E-2</v>
          </cell>
          <cell r="J589">
            <v>6.9894336623405797E-3</v>
          </cell>
          <cell r="K589">
            <v>7.4115548522418598E-2</v>
          </cell>
          <cell r="L589">
            <v>1.8416183390511601E-2</v>
          </cell>
          <cell r="M589">
            <v>8.9505591315935107E-3</v>
          </cell>
          <cell r="N589">
            <v>6.6899888282100903E-2</v>
          </cell>
          <cell r="O589">
            <v>2.4134715794690901E-2</v>
          </cell>
        </row>
        <row r="590">
          <cell r="A590" t="str">
            <v>ITOT-SWHCONBR2</v>
          </cell>
          <cell r="B590" t="str">
            <v>VAR_cap</v>
          </cell>
          <cell r="C590" t="str">
            <v>-</v>
          </cell>
          <cell r="G590">
            <v>1.84660064065513E-4</v>
          </cell>
          <cell r="H590">
            <v>9.4963377571214702E-2</v>
          </cell>
          <cell r="I590">
            <v>0.114999392699804</v>
          </cell>
          <cell r="J590">
            <v>0.121839297295322</v>
          </cell>
          <cell r="K590">
            <v>0.101176128310591</v>
          </cell>
          <cell r="L590">
            <v>0.101679111017559</v>
          </cell>
          <cell r="M590">
            <v>0.101482291044524</v>
          </cell>
          <cell r="N590">
            <v>0.10155593704336401</v>
          </cell>
          <cell r="O590">
            <v>9.9985163208385297E-2</v>
          </cell>
        </row>
        <row r="591">
          <cell r="A591" t="str">
            <v>RHES-SHCONBR1</v>
          </cell>
          <cell r="B591" t="str">
            <v>VAR_fout</v>
          </cell>
          <cell r="C591" t="str">
            <v>RHES-SHCON</v>
          </cell>
          <cell r="D591">
            <v>0.5635227380519412</v>
          </cell>
          <cell r="E591">
            <v>1.1276236860274218</v>
          </cell>
          <cell r="F591">
            <v>1.1274014386061799</v>
          </cell>
          <cell r="G591">
            <v>1.1283525449597118</v>
          </cell>
          <cell r="H591">
            <v>4.3528734354934189</v>
          </cell>
          <cell r="I591">
            <v>6.4138992072538477</v>
          </cell>
          <cell r="J591">
            <v>6.41397076318066</v>
          </cell>
          <cell r="K591">
            <v>6.4138703361785936</v>
          </cell>
          <cell r="L591">
            <v>6.4142249379337386</v>
          </cell>
          <cell r="M591">
            <v>6.4141410039050983</v>
          </cell>
          <cell r="N591">
            <v>6.3596468397342258</v>
          </cell>
          <cell r="O591">
            <v>4.0465724142983595</v>
          </cell>
        </row>
        <row r="592">
          <cell r="A592" t="str">
            <v>RHES-SHCONBR1</v>
          </cell>
          <cell r="B592" t="str">
            <v>VAR_fin</v>
          </cell>
          <cell r="C592" t="str">
            <v>CON</v>
          </cell>
          <cell r="D592">
            <v>0.5635227380519412</v>
          </cell>
          <cell r="E592">
            <v>1.1276236860274218</v>
          </cell>
          <cell r="F592">
            <v>1.1274014386061799</v>
          </cell>
          <cell r="G592">
            <v>1.1283525449597118</v>
          </cell>
          <cell r="H592">
            <v>4.3528734354934189</v>
          </cell>
          <cell r="I592">
            <v>6.4138992072538477</v>
          </cell>
          <cell r="J592">
            <v>6.41397076318066</v>
          </cell>
          <cell r="K592">
            <v>6.4138703361785936</v>
          </cell>
          <cell r="L592">
            <v>6.4142249379337386</v>
          </cell>
          <cell r="M592">
            <v>6.4141410039050983</v>
          </cell>
          <cell r="N592">
            <v>6.3596468397342258</v>
          </cell>
          <cell r="O592">
            <v>4.0465724142983595</v>
          </cell>
        </row>
        <row r="593">
          <cell r="A593" t="str">
            <v>RHES-SHCONBR1</v>
          </cell>
          <cell r="B593" t="str">
            <v>VAR_ncap</v>
          </cell>
          <cell r="C593" t="str">
            <v>-</v>
          </cell>
          <cell r="D593">
            <v>4.5549608766740898E-2</v>
          </cell>
          <cell r="E593">
            <v>4.5549557566180503E-2</v>
          </cell>
          <cell r="F593">
            <v>4.2387709320148298E-6</v>
          </cell>
          <cell r="G593">
            <v>7.0890578863807996E-5</v>
          </cell>
          <cell r="H593">
            <v>0.26052350175699701</v>
          </cell>
          <cell r="I593">
            <v>0.16649310071055301</v>
          </cell>
          <cell r="J593">
            <v>1.8525229598654799E-7</v>
          </cell>
          <cell r="K593">
            <v>4.4806791426050603E-2</v>
          </cell>
          <cell r="L593">
            <v>4.6412703923229E-2</v>
          </cell>
          <cell r="M593">
            <v>3.9327591192645101E-6</v>
          </cell>
          <cell r="N593">
            <v>0.236006530910783</v>
          </cell>
          <cell r="O593">
            <v>8.3711814330577599E-8</v>
          </cell>
        </row>
        <row r="594">
          <cell r="A594" t="str">
            <v>RHES-SHCONBR1</v>
          </cell>
          <cell r="B594" t="str">
            <v>VAR_cap</v>
          </cell>
          <cell r="C594" t="str">
            <v>-</v>
          </cell>
          <cell r="D594">
            <v>4.5549608766740898E-2</v>
          </cell>
          <cell r="E594">
            <v>9.1099166332921394E-2</v>
          </cell>
          <cell r="F594">
            <v>9.1103405103853397E-2</v>
          </cell>
          <cell r="G594">
            <v>9.1174295682717205E-2</v>
          </cell>
          <cell r="H594">
            <v>0.35169779743971402</v>
          </cell>
          <cell r="I594">
            <v>0.51819089815026698</v>
          </cell>
          <cell r="J594">
            <v>0.51819108340256304</v>
          </cell>
          <cell r="K594">
            <v>0.51819803256516195</v>
          </cell>
          <cell r="L594">
            <v>0.51828944019911005</v>
          </cell>
          <cell r="M594">
            <v>0.51824021582824498</v>
          </cell>
          <cell r="N594">
            <v>0.51380317878683701</v>
          </cell>
          <cell r="O594">
            <v>0.32723022798329199</v>
          </cell>
        </row>
        <row r="595">
          <cell r="A595" t="str">
            <v>ITOT-SWHCONBR3</v>
          </cell>
          <cell r="B595" t="str">
            <v>VAR_fout</v>
          </cell>
          <cell r="C595" t="str">
            <v>ITOT-ELS</v>
          </cell>
          <cell r="G595">
            <v>8.4755315195054364E-4</v>
          </cell>
          <cell r="H595">
            <v>2.583757312708837E-3</v>
          </cell>
          <cell r="I595">
            <v>3.5709438139547404E-3</v>
          </cell>
          <cell r="J595">
            <v>4.7242972961965063E-3</v>
          </cell>
          <cell r="K595">
            <v>4.7296658818690249E-3</v>
          </cell>
          <cell r="L595">
            <v>3.6622248183136408E-3</v>
          </cell>
          <cell r="M595">
            <v>5.1065438898721272E-3</v>
          </cell>
          <cell r="N595">
            <v>4.5645038222497172E-3</v>
          </cell>
          <cell r="O595">
            <v>9.6016573882938515E-3</v>
          </cell>
        </row>
        <row r="596">
          <cell r="A596" t="str">
            <v>ITOT-SWHCONBR3</v>
          </cell>
          <cell r="B596" t="str">
            <v>VAR_fout</v>
          </cell>
          <cell r="C596" t="str">
            <v>ITOT-SWHC</v>
          </cell>
          <cell r="G596">
            <v>1.6820173088482628E-3</v>
          </cell>
          <cell r="H596">
            <v>5.1276129548192897E-3</v>
          </cell>
          <cell r="I596">
            <v>7.0867405662683276E-3</v>
          </cell>
          <cell r="J596">
            <v>9.3756359775902937E-3</v>
          </cell>
          <cell r="K596">
            <v>9.3862902403989874E-3</v>
          </cell>
          <cell r="L596">
            <v>7.2678928974789208E-3</v>
          </cell>
          <cell r="M596">
            <v>1.0134226026286384E-2</v>
          </cell>
          <cell r="N596">
            <v>9.0585167640035921E-3</v>
          </cell>
          <cell r="O596">
            <v>1.9055033756376686E-2</v>
          </cell>
        </row>
        <row r="597">
          <cell r="A597" t="str">
            <v>ITOT-SWHCONBR3</v>
          </cell>
          <cell r="B597" t="str">
            <v>VAR_fin</v>
          </cell>
          <cell r="C597" t="str">
            <v>CON</v>
          </cell>
          <cell r="G597">
            <v>2.5295704607988046E-3</v>
          </cell>
          <cell r="H597">
            <v>7.711370267528132E-3</v>
          </cell>
          <cell r="I597">
            <v>1.0657684380223059E-2</v>
          </cell>
          <cell r="J597">
            <v>1.4099933273786808E-2</v>
          </cell>
          <cell r="K597">
            <v>1.4115956122268021E-2</v>
          </cell>
          <cell r="L597">
            <v>1.093011771579256E-2</v>
          </cell>
          <cell r="M597">
            <v>1.524076991615852E-2</v>
          </cell>
          <cell r="N597">
            <v>1.3623020586253308E-2</v>
          </cell>
          <cell r="O597">
            <v>2.865669114467052E-2</v>
          </cell>
        </row>
        <row r="598">
          <cell r="A598" t="str">
            <v>ITOT-SWHCONBR3</v>
          </cell>
          <cell r="B598" t="str">
            <v>VAR_ncap</v>
          </cell>
          <cell r="C598" t="str">
            <v>-</v>
          </cell>
          <cell r="G598">
            <v>1.3661842773848301E-4</v>
          </cell>
          <cell r="H598">
            <v>2.8201620985914401E-4</v>
          </cell>
          <cell r="I598">
            <v>1.8634908137504699E-4</v>
          </cell>
          <cell r="J598">
            <v>2.9792973630428501E-4</v>
          </cell>
          <cell r="K598">
            <v>2.82900091542548E-4</v>
          </cell>
          <cell r="L598">
            <v>2.3895382004828798E-5</v>
          </cell>
          <cell r="M598">
            <v>5.2163738920122098E-4</v>
          </cell>
          <cell r="N598">
            <v>1.5231619220075501E-4</v>
          </cell>
          <cell r="O598">
            <v>8.8446096766274605E-4</v>
          </cell>
        </row>
        <row r="599">
          <cell r="A599" t="str">
            <v>ITOT-SWHCONBR3</v>
          </cell>
          <cell r="B599" t="str">
            <v>VAR_cap</v>
          </cell>
          <cell r="C599" t="str">
            <v>-</v>
          </cell>
          <cell r="G599">
            <v>1.3661842773848301E-4</v>
          </cell>
          <cell r="H599">
            <v>4.1863463759762702E-4</v>
          </cell>
          <cell r="I599">
            <v>5.78992492161088E-4</v>
          </cell>
          <cell r="J599">
            <v>7.6629502753847601E-4</v>
          </cell>
          <cell r="K599">
            <v>7.6717890922187995E-4</v>
          </cell>
          <cell r="L599">
            <v>5.9388417804118502E-4</v>
          </cell>
          <cell r="M599">
            <v>8.2843286274859797E-4</v>
          </cell>
          <cell r="N599">
            <v>7.4038160848001802E-4</v>
          </cell>
          <cell r="O599">
            <v>1.5584145490647201E-3</v>
          </cell>
        </row>
        <row r="600">
          <cell r="A600" t="str">
            <v>ITOT-ELCSPECADV</v>
          </cell>
          <cell r="B600" t="str">
            <v>VAR_fout</v>
          </cell>
          <cell r="C600" t="str">
            <v>ITOT-ELS</v>
          </cell>
          <cell r="G600">
            <v>2.5018348812364754E-3</v>
          </cell>
          <cell r="H600">
            <v>7.271646371840735E-3</v>
          </cell>
          <cell r="I600">
            <v>1.626466485635155E-2</v>
          </cell>
          <cell r="J600">
            <v>5.4971935967639371E-2</v>
          </cell>
          <cell r="K600">
            <v>5.4609554961732795E-2</v>
          </cell>
          <cell r="L600">
            <v>3.9544423275241311E-2</v>
          </cell>
          <cell r="M600">
            <v>4.4919523802145006E-2</v>
          </cell>
          <cell r="N600">
            <v>3.2171202527027654E-2</v>
          </cell>
          <cell r="O600">
            <v>2.1502089410588857E-2</v>
          </cell>
        </row>
        <row r="601">
          <cell r="A601" t="str">
            <v>ITOT-ELCSPECADV</v>
          </cell>
          <cell r="B601" t="str">
            <v>VAR_fin</v>
          </cell>
          <cell r="C601" t="str">
            <v>ITOT_ELC</v>
          </cell>
          <cell r="G601">
            <v>2.154154212732161E-3</v>
          </cell>
          <cell r="H601">
            <v>6.104998498801543E-3</v>
          </cell>
          <cell r="I601">
            <v>1.3323019039767205E-2</v>
          </cell>
          <cell r="J601">
            <v>4.2567006001768111E-2</v>
          </cell>
          <cell r="K601">
            <v>4.0093700548751485E-2</v>
          </cell>
          <cell r="L601">
            <v>2.9033055960291529E-2</v>
          </cell>
          <cell r="M601">
            <v>3.2979392294585554E-2</v>
          </cell>
          <cell r="N601">
            <v>2.3619722982832273E-2</v>
          </cell>
          <cell r="O601">
            <v>1.5786584135408881E-2</v>
          </cell>
        </row>
        <row r="602">
          <cell r="A602" t="str">
            <v>ITOT-ELCSPECADV</v>
          </cell>
          <cell r="B602" t="str">
            <v>VAR_ncap</v>
          </cell>
          <cell r="C602" t="str">
            <v>-</v>
          </cell>
          <cell r="G602">
            <v>2.0078695825308799E-4</v>
          </cell>
          <cell r="H602">
            <v>3.1497160116845398E-4</v>
          </cell>
          <cell r="I602">
            <v>3.9721772227488698E-4</v>
          </cell>
          <cell r="J602">
            <v>2.0813588141535299E-3</v>
          </cell>
          <cell r="K602">
            <v>8.05535194813954E-6</v>
          </cell>
          <cell r="L602">
            <v>6.69521017397745E-6</v>
          </cell>
          <cell r="M602">
            <v>2.04808661998356E-5</v>
          </cell>
          <cell r="N602">
            <v>1.7981090575263001E-5</v>
          </cell>
          <cell r="O602">
            <v>1.3136835780962401E-3</v>
          </cell>
        </row>
        <row r="603">
          <cell r="A603" t="str">
            <v>ITOT-ELCSPECADV</v>
          </cell>
          <cell r="B603" t="str">
            <v>VAR_cap</v>
          </cell>
          <cell r="C603" t="str">
            <v>-</v>
          </cell>
          <cell r="G603">
            <v>2.0078695825308799E-4</v>
          </cell>
          <cell r="H603">
            <v>5.1522037282475408E-4</v>
          </cell>
          <cell r="I603">
            <v>9.1115352201139011E-4</v>
          </cell>
          <cell r="J603">
            <v>2.9905287120951122E-3</v>
          </cell>
          <cell r="K603">
            <v>2.985124874130358E-3</v>
          </cell>
          <cell r="L603">
            <v>2.525166884181296E-3</v>
          </cell>
          <cell r="M603">
            <v>2.4890109326812875E-3</v>
          </cell>
          <cell r="N603">
            <v>1.7950410857343242E-3</v>
          </cell>
          <cell r="O603">
            <v>1.3574664707107732E-3</v>
          </cell>
        </row>
        <row r="604">
          <cell r="A604" t="str">
            <v>RHES-SHELCBR</v>
          </cell>
          <cell r="B604" t="str">
            <v>VAR_fout</v>
          </cell>
          <cell r="C604" t="str">
            <v>RHES-SHAELCB</v>
          </cell>
          <cell r="D604">
            <v>4.2799946744485187</v>
          </cell>
          <cell r="E604">
            <v>3.7460393291834921</v>
          </cell>
          <cell r="F604">
            <v>3.6367699225537495</v>
          </cell>
          <cell r="G604">
            <v>2.3225869486150001</v>
          </cell>
          <cell r="H604">
            <v>1.2389654646932939</v>
          </cell>
          <cell r="I604">
            <v>0.75700615198449495</v>
          </cell>
          <cell r="J604">
            <v>0.49040215178745733</v>
          </cell>
          <cell r="K604">
            <v>1.8509121244443449</v>
          </cell>
          <cell r="L604">
            <v>1.7252251589941305</v>
          </cell>
          <cell r="M604">
            <v>1.6248275211667313</v>
          </cell>
          <cell r="N604">
            <v>1.6587838003958468</v>
          </cell>
          <cell r="O604">
            <v>0.80942400726403907</v>
          </cell>
        </row>
        <row r="605">
          <cell r="A605" t="str">
            <v>RHES-SHELCBR</v>
          </cell>
          <cell r="B605" t="str">
            <v>VAR_fin</v>
          </cell>
          <cell r="C605" t="str">
            <v>RHES_ELC</v>
          </cell>
          <cell r="D605">
            <v>4.5052575520510665</v>
          </cell>
          <cell r="E605">
            <v>3.943199293877357</v>
          </cell>
          <cell r="F605">
            <v>3.8281788658460552</v>
          </cell>
          <cell r="G605">
            <v>2.4448283669631592</v>
          </cell>
          <cell r="H605">
            <v>1.3041741733613634</v>
          </cell>
          <cell r="I605">
            <v>0.79684858103631073</v>
          </cell>
          <cell r="J605">
            <v>0.51621279135521825</v>
          </cell>
          <cell r="K605">
            <v>1.9483285520466764</v>
          </cell>
          <cell r="L605">
            <v>1.8160264831517146</v>
          </cell>
          <cell r="M605">
            <v>1.7103447591228755</v>
          </cell>
          <cell r="N605">
            <v>1.7460882109429985</v>
          </cell>
          <cell r="O605">
            <v>0.85202527080425183</v>
          </cell>
        </row>
        <row r="606">
          <cell r="A606" t="str">
            <v>RHES-SHELCBR</v>
          </cell>
          <cell r="B606" t="str">
            <v>VAR_ncap</v>
          </cell>
          <cell r="C606" t="str">
            <v>-</v>
          </cell>
          <cell r="D606">
            <v>1.45719485531159E-7</v>
          </cell>
          <cell r="E606">
            <v>5.9180763747214097E-6</v>
          </cell>
          <cell r="F606">
            <v>8.0334450867462008E-6</v>
          </cell>
          <cell r="G606">
            <v>5.0754414517010496E-6</v>
          </cell>
          <cell r="H606">
            <v>1.2358074182447699E-2</v>
          </cell>
          <cell r="I606">
            <v>5.9878965101932399E-2</v>
          </cell>
          <cell r="J606">
            <v>4.6703710533254802E-6</v>
          </cell>
          <cell r="K606">
            <v>0.12037246264045701</v>
          </cell>
          <cell r="L606">
            <v>2.3547626423106201E-2</v>
          </cell>
          <cell r="M606">
            <v>2.7417402898147398E-4</v>
          </cell>
          <cell r="N606">
            <v>0.11862479921187</v>
          </cell>
          <cell r="O606">
            <v>2.2386098809721499E-5</v>
          </cell>
        </row>
        <row r="607">
          <cell r="A607" t="str">
            <v>RHES-SHELCBR</v>
          </cell>
          <cell r="B607" t="str">
            <v>VAR_cap</v>
          </cell>
          <cell r="C607" t="str">
            <v>-</v>
          </cell>
          <cell r="D607">
            <v>0.34576944559581851</v>
          </cell>
          <cell r="E607">
            <v>0.34577401328436358</v>
          </cell>
          <cell r="F607">
            <v>0.34577866325208395</v>
          </cell>
          <cell r="G607">
            <v>0.34577864416835125</v>
          </cell>
          <cell r="H607">
            <v>0.10203663962777075</v>
          </cell>
          <cell r="I607">
            <v>7.2240081002466275E-2</v>
          </cell>
          <cell r="J607">
            <v>7.2219550816176314E-2</v>
          </cell>
          <cell r="K607">
            <v>0.18025098558230912</v>
          </cell>
          <cell r="L607">
            <v>0.15311909254897388</v>
          </cell>
          <cell r="M607">
            <v>0.14418811605741258</v>
          </cell>
          <cell r="N607">
            <v>0.15629478966742955</v>
          </cell>
          <cell r="O607">
            <v>0.11891013452391172</v>
          </cell>
        </row>
        <row r="608">
          <cell r="A608" t="str">
            <v>RHSA-WHELCBR</v>
          </cell>
          <cell r="B608" t="str">
            <v>VAR_fout</v>
          </cell>
          <cell r="C608" t="str">
            <v>RHSA-WHAELCB</v>
          </cell>
          <cell r="D608">
            <v>6.6447139078979323</v>
          </cell>
          <cell r="E608">
            <v>6.9687280775269098</v>
          </cell>
          <cell r="F608">
            <v>5.9384175012093872</v>
          </cell>
          <cell r="G608">
            <v>4.2427985136838178</v>
          </cell>
          <cell r="H608">
            <v>2.1188956014921509</v>
          </cell>
          <cell r="I608">
            <v>1.3143417700623823</v>
          </cell>
          <cell r="J608">
            <v>0.8721192858153991</v>
          </cell>
          <cell r="K608">
            <v>2.8431886438033067</v>
          </cell>
          <cell r="L608">
            <v>3.5249977476646435</v>
          </cell>
          <cell r="M608">
            <v>3.5318023356753745</v>
          </cell>
          <cell r="N608">
            <v>2.5107007840922049</v>
          </cell>
          <cell r="O608">
            <v>0.98745247886421827</v>
          </cell>
        </row>
        <row r="609">
          <cell r="A609" t="str">
            <v>RHSA-WHELCBR</v>
          </cell>
          <cell r="B609" t="str">
            <v>VAR_fin</v>
          </cell>
          <cell r="C609" t="str">
            <v>RHSA_ELC</v>
          </cell>
          <cell r="D609">
            <v>8.4110302631619298</v>
          </cell>
          <cell r="E609">
            <v>8.7988990877865003</v>
          </cell>
          <cell r="F609">
            <v>7.4697075486910549</v>
          </cell>
          <cell r="G609">
            <v>5.3034981421047771</v>
          </cell>
          <cell r="H609">
            <v>2.6321684490585753</v>
          </cell>
          <cell r="I609">
            <v>1.6226441605708433</v>
          </cell>
          <cell r="J609">
            <v>1.0700850132704285</v>
          </cell>
          <cell r="K609">
            <v>3.4673032241503754</v>
          </cell>
          <cell r="L609">
            <v>4.2987777410544377</v>
          </cell>
          <cell r="M609">
            <v>4.307076019116308</v>
          </cell>
          <cell r="N609">
            <v>3.0618302245026903</v>
          </cell>
          <cell r="O609">
            <v>1.204210340078314</v>
          </cell>
        </row>
        <row r="610">
          <cell r="A610" t="str">
            <v>RHSA-WHELCBR</v>
          </cell>
          <cell r="B610" t="str">
            <v>VAR_ncap</v>
          </cell>
          <cell r="C610" t="str">
            <v>-</v>
          </cell>
          <cell r="D610">
            <v>4.1688448852676603E-5</v>
          </cell>
          <cell r="E610">
            <v>3.52518103715578E-2</v>
          </cell>
          <cell r="F610">
            <v>1.0125159942400301E-5</v>
          </cell>
          <cell r="G610">
            <v>1.15942392266142E-5</v>
          </cell>
          <cell r="H610">
            <v>7.1506541218869804E-2</v>
          </cell>
          <cell r="I610">
            <v>3.63205620315823E-2</v>
          </cell>
          <cell r="J610">
            <v>1.16309570603806E-5</v>
          </cell>
          <cell r="K610">
            <v>0.174421269042038</v>
          </cell>
          <cell r="L610">
            <v>7.1555059585042005E-2</v>
          </cell>
          <cell r="M610">
            <v>5.5841233730025197E-2</v>
          </cell>
          <cell r="N610">
            <v>5.0564424393305399E-2</v>
          </cell>
          <cell r="O610">
            <v>7.7329553244859001E-5</v>
          </cell>
        </row>
        <row r="611">
          <cell r="A611" t="str">
            <v>RHSA-WHELCBR</v>
          </cell>
          <cell r="B611" t="str">
            <v>VAR_cap</v>
          </cell>
          <cell r="C611" t="str">
            <v>-</v>
          </cell>
          <cell r="D611">
            <v>0.43761027722252965</v>
          </cell>
          <cell r="E611">
            <v>0.47286062444897181</v>
          </cell>
          <cell r="F611">
            <v>0.47285978636434589</v>
          </cell>
          <cell r="G611">
            <v>0.47285492225661729</v>
          </cell>
          <cell r="H611">
            <v>0.20305778750606779</v>
          </cell>
          <cell r="I611">
            <v>0.10783294766174051</v>
          </cell>
          <cell r="J611">
            <v>0.10749484021907749</v>
          </cell>
          <cell r="K611">
            <v>0.21074345591173169</v>
          </cell>
          <cell r="L611">
            <v>0.25155771150894274</v>
          </cell>
          <cell r="M611">
            <v>0.30180716764358106</v>
          </cell>
          <cell r="N611">
            <v>0.18615668918679487</v>
          </cell>
          <cell r="O611">
            <v>0.10646860388832055</v>
          </cell>
        </row>
        <row r="612">
          <cell r="A612" t="str">
            <v>ITOT-SWHLTHDH</v>
          </cell>
          <cell r="B612" t="str">
            <v>VAR_fout</v>
          </cell>
          <cell r="C612" t="str">
            <v>ITOT-SWH</v>
          </cell>
          <cell r="D612">
            <v>6.5822892597294036</v>
          </cell>
          <cell r="E612">
            <v>7.0678666456917041</v>
          </cell>
          <cell r="F612">
            <v>6.8712588185028265</v>
          </cell>
          <cell r="G612">
            <v>6.6630323627342571</v>
          </cell>
          <cell r="H612">
            <v>6.6399302923473842</v>
          </cell>
          <cell r="I612">
            <v>6.756016744256514</v>
          </cell>
          <cell r="J612">
            <v>8.3020040871246277</v>
          </cell>
          <cell r="K612">
            <v>8.6674600304948761</v>
          </cell>
          <cell r="L612">
            <v>8.5953112677252737</v>
          </cell>
          <cell r="M612">
            <v>8.2329298584293422</v>
          </cell>
          <cell r="N612">
            <v>6.8657778666713298</v>
          </cell>
          <cell r="O612">
            <v>6.8447904482542272</v>
          </cell>
        </row>
        <row r="613">
          <cell r="A613" t="str">
            <v>ITOT-SWHLTHDH</v>
          </cell>
          <cell r="B613" t="str">
            <v>VAR_fin</v>
          </cell>
          <cell r="C613" t="str">
            <v>ITOT_LTH_DH</v>
          </cell>
          <cell r="D613">
            <v>7.1200197643638896</v>
          </cell>
          <cell r="E613">
            <v>7.6289255698967011</v>
          </cell>
          <cell r="F613">
            <v>7.3930092315066043</v>
          </cell>
          <cell r="G613">
            <v>7.13099101803589</v>
          </cell>
          <cell r="H613">
            <v>7.0688164095081989</v>
          </cell>
          <cell r="I613">
            <v>7.154695858319438</v>
          </cell>
          <cell r="J613">
            <v>8.7653525434927069</v>
          </cell>
          <cell r="K613">
            <v>9.1236421373630261</v>
          </cell>
          <cell r="L613">
            <v>9.0476960712897583</v>
          </cell>
          <cell r="M613">
            <v>8.6662419562414215</v>
          </cell>
          <cell r="N613">
            <v>7.2271345964961426</v>
          </cell>
          <cell r="O613">
            <v>7.2050425771097117</v>
          </cell>
        </row>
        <row r="614">
          <cell r="A614" t="str">
            <v>ITOT-SWHLTHDH</v>
          </cell>
          <cell r="B614" t="str">
            <v>VAR_fin</v>
          </cell>
          <cell r="C614" t="str">
            <v>ITOTLTHDHC</v>
          </cell>
          <cell r="D614">
            <v>6.5822892597294036</v>
          </cell>
          <cell r="E614">
            <v>7.0678666456917041</v>
          </cell>
          <cell r="F614">
            <v>6.8712588185028265</v>
          </cell>
          <cell r="G614">
            <v>6.6630323627342571</v>
          </cell>
          <cell r="H614">
            <v>6.6399302923473842</v>
          </cell>
          <cell r="I614">
            <v>6.756016744256514</v>
          </cell>
          <cell r="J614">
            <v>8.3020040871246277</v>
          </cell>
          <cell r="K614">
            <v>8.6674600304948761</v>
          </cell>
          <cell r="L614">
            <v>8.5953112677252737</v>
          </cell>
          <cell r="M614">
            <v>8.2329298584293422</v>
          </cell>
          <cell r="N614">
            <v>6.8657778666713298</v>
          </cell>
          <cell r="O614">
            <v>6.8447904482542272</v>
          </cell>
        </row>
        <row r="615">
          <cell r="A615" t="str">
            <v>ITOT-SWHLTHDH</v>
          </cell>
          <cell r="B615" t="str">
            <v>VAR_ncap</v>
          </cell>
          <cell r="C615" t="str">
            <v>-</v>
          </cell>
          <cell r="E615">
            <v>0.15417392599219301</v>
          </cell>
          <cell r="F615">
            <v>0.21321996267920101</v>
          </cell>
          <cell r="G615">
            <v>0.12603085295721</v>
          </cell>
          <cell r="H615">
            <v>0.20600021507806199</v>
          </cell>
          <cell r="I615">
            <v>0.34754804187425398</v>
          </cell>
          <cell r="J615">
            <v>0.40243734049483398</v>
          </cell>
          <cell r="K615">
            <v>0.36094694781735498</v>
          </cell>
          <cell r="L615">
            <v>0.39342427596530199</v>
          </cell>
          <cell r="M615">
            <v>0.37535355124856601</v>
          </cell>
          <cell r="N615">
            <v>0.30895382067282101</v>
          </cell>
          <cell r="O615">
            <v>0.32909909563849599</v>
          </cell>
        </row>
        <row r="616">
          <cell r="A616" t="str">
            <v>ITOT-SWHLTHDH</v>
          </cell>
          <cell r="B616" t="str">
            <v>VAR_cap</v>
          </cell>
          <cell r="C616" t="str">
            <v>-</v>
          </cell>
          <cell r="D616">
            <v>0.79547229253225304</v>
          </cell>
          <cell r="E616">
            <v>0.58587013159562606</v>
          </cell>
          <cell r="F616">
            <v>0.65237476986375897</v>
          </cell>
          <cell r="G616">
            <v>0.50482483371672415</v>
          </cell>
          <cell r="H616">
            <v>0.418446639096063</v>
          </cell>
          <cell r="I616">
            <v>0.529236021564225</v>
          </cell>
          <cell r="J616">
            <v>0.78727160481984992</v>
          </cell>
          <cell r="K616">
            <v>0.72574668002853793</v>
          </cell>
          <cell r="L616">
            <v>0.79467072052879395</v>
          </cell>
          <cell r="M616">
            <v>0.79414689647612502</v>
          </cell>
          <cell r="N616">
            <v>0.65511460160137192</v>
          </cell>
          <cell r="O616">
            <v>0.65391218945064589</v>
          </cell>
        </row>
        <row r="617">
          <cell r="A617" t="str">
            <v>RHES-SHCONBR2</v>
          </cell>
          <cell r="B617" t="str">
            <v>VAR_fout</v>
          </cell>
          <cell r="C617" t="str">
            <v>RHES-SHCON</v>
          </cell>
          <cell r="D617">
            <v>0.4101230532129268</v>
          </cell>
          <cell r="E617">
            <v>0.82064525914557529</v>
          </cell>
          <cell r="F617">
            <v>0.82045543928718512</v>
          </cell>
          <cell r="G617">
            <v>0.82103787903505798</v>
          </cell>
          <cell r="H617">
            <v>2.0711145019357073</v>
          </cell>
          <cell r="I617">
            <v>3.5710264036587533</v>
          </cell>
          <cell r="J617">
            <v>3.5710840687310559</v>
          </cell>
          <cell r="K617">
            <v>3.930012636739781</v>
          </cell>
          <cell r="L617">
            <v>4.6680574126293006</v>
          </cell>
          <cell r="M617">
            <v>4.6679718786301097</v>
          </cell>
          <cell r="N617">
            <v>4.0337534729308029</v>
          </cell>
          <cell r="O617">
            <v>2.5450840025517327</v>
          </cell>
        </row>
        <row r="618">
          <cell r="A618" t="str">
            <v>RHES-SHCONBR2</v>
          </cell>
          <cell r="B618" t="str">
            <v>VAR_fin</v>
          </cell>
          <cell r="C618" t="str">
            <v>CON</v>
          </cell>
          <cell r="D618">
            <v>0.4101230532129268</v>
          </cell>
          <cell r="E618">
            <v>0.82064525914557529</v>
          </cell>
          <cell r="F618">
            <v>0.82045543928718512</v>
          </cell>
          <cell r="G618">
            <v>0.82103787903505798</v>
          </cell>
          <cell r="H618">
            <v>2.0711145019357073</v>
          </cell>
          <cell r="I618">
            <v>3.5710264036587533</v>
          </cell>
          <cell r="J618">
            <v>3.5710840687310559</v>
          </cell>
          <cell r="K618">
            <v>3.930012636739781</v>
          </cell>
          <cell r="L618">
            <v>4.6680574126293006</v>
          </cell>
          <cell r="M618">
            <v>4.6679718786301097</v>
          </cell>
          <cell r="N618">
            <v>4.0337534729308029</v>
          </cell>
          <cell r="O618">
            <v>2.5450840025517327</v>
          </cell>
        </row>
        <row r="619">
          <cell r="A619" t="str">
            <v>RHES-SHCONBR2</v>
          </cell>
          <cell r="B619" t="str">
            <v>VAR_ncap</v>
          </cell>
          <cell r="C619" t="str">
            <v>-</v>
          </cell>
          <cell r="D619">
            <v>3.3149484389881897E-2</v>
          </cell>
          <cell r="E619">
            <v>3.3149433449271903E-2</v>
          </cell>
          <cell r="F619">
            <v>2.5833481050632901E-6</v>
          </cell>
          <cell r="G619">
            <v>4.2545206041926E-5</v>
          </cell>
          <cell r="H619">
            <v>0.10100303533326099</v>
          </cell>
          <cell r="I619">
            <v>0.121167916935563</v>
          </cell>
          <cell r="J619">
            <v>1.8521648087815501E-7</v>
          </cell>
          <cell r="K619">
            <v>6.16096149156206E-2</v>
          </cell>
          <cell r="L619">
            <v>9.3379900724129106E-2</v>
          </cell>
          <cell r="M619">
            <v>3.7684892504191299E-6</v>
          </cell>
          <cell r="N619">
            <v>5.0814457607787002E-2</v>
          </cell>
          <cell r="O619">
            <v>8.38565734533948E-8</v>
          </cell>
        </row>
        <row r="620">
          <cell r="A620" t="str">
            <v>RHES-SHCONBR2</v>
          </cell>
          <cell r="B620" t="str">
            <v>VAR_cap</v>
          </cell>
          <cell r="C620" t="str">
            <v>-</v>
          </cell>
          <cell r="D620">
            <v>3.3149484389881897E-2</v>
          </cell>
          <cell r="E620">
            <v>6.6298917839153801E-2</v>
          </cell>
          <cell r="F620">
            <v>6.6301501187258902E-2</v>
          </cell>
          <cell r="G620">
            <v>6.6344046393300798E-2</v>
          </cell>
          <cell r="H620">
            <v>0.16734708172656201</v>
          </cell>
          <cell r="I620">
            <v>0.28851499866212499</v>
          </cell>
          <cell r="J620">
            <v>0.28851518387860597</v>
          </cell>
          <cell r="K620">
            <v>0.31752097387864803</v>
          </cell>
          <cell r="L620">
            <v>0.37719256751672597</v>
          </cell>
          <cell r="M620">
            <v>0.37716442161430502</v>
          </cell>
          <cell r="N620">
            <v>0.32589686203039903</v>
          </cell>
          <cell r="O620">
            <v>0.20580801080984201</v>
          </cell>
        </row>
        <row r="621">
          <cell r="A621" t="str">
            <v>ITOT-SWHCONBR4</v>
          </cell>
          <cell r="B621" t="str">
            <v>VAR_fout</v>
          </cell>
          <cell r="C621" t="str">
            <v>ITOT-ELS</v>
          </cell>
          <cell r="H621">
            <v>6.661352117483878E-4</v>
          </cell>
          <cell r="I621">
            <v>6.8998211103971682E-4</v>
          </cell>
          <cell r="J621">
            <v>6.9281615645006413E-4</v>
          </cell>
          <cell r="K621">
            <v>3.3389075202083867E-3</v>
          </cell>
          <cell r="L621">
            <v>3.334333923660518E-3</v>
          </cell>
          <cell r="M621">
            <v>3.3963822442618788E-3</v>
          </cell>
          <cell r="N621">
            <v>3.4303934508413832E-3</v>
          </cell>
          <cell r="O621">
            <v>3.2981211516456997E-3</v>
          </cell>
        </row>
        <row r="622">
          <cell r="A622" t="str">
            <v>ITOT-SWHCONBR4</v>
          </cell>
          <cell r="B622" t="str">
            <v>VAR_fout</v>
          </cell>
          <cell r="C622" t="str">
            <v>ITOT-SWHC</v>
          </cell>
          <cell r="H622">
            <v>7.1586476554635755E-3</v>
          </cell>
          <cell r="I622">
            <v>7.4149192752356171E-3</v>
          </cell>
          <cell r="J622">
            <v>7.4453754531623242E-3</v>
          </cell>
          <cell r="K622">
            <v>3.5881697994337082E-2</v>
          </cell>
          <cell r="L622">
            <v>3.583254766325266E-2</v>
          </cell>
          <cell r="M622">
            <v>3.6499352325376037E-2</v>
          </cell>
          <cell r="N622">
            <v>3.6864855064078064E-2</v>
          </cell>
          <cell r="O622">
            <v>3.544338571698457E-2</v>
          </cell>
        </row>
        <row r="623">
          <cell r="A623" t="str">
            <v>ITOT-SWHCONBR4</v>
          </cell>
          <cell r="B623" t="str">
            <v>VAR_fin</v>
          </cell>
          <cell r="C623" t="str">
            <v>CON</v>
          </cell>
          <cell r="H623">
            <v>7.8247828672119608E-3</v>
          </cell>
          <cell r="I623">
            <v>8.1049013862753358E-3</v>
          </cell>
          <cell r="J623">
            <v>8.1381916096123809E-3</v>
          </cell>
          <cell r="K623">
            <v>3.9220605514545502E-2</v>
          </cell>
          <cell r="L623">
            <v>3.9166881586913192E-2</v>
          </cell>
          <cell r="M623">
            <v>3.9895734569637943E-2</v>
          </cell>
          <cell r="N623">
            <v>4.0295248514919418E-2</v>
          </cell>
          <cell r="O623">
            <v>3.8741506868630253E-2</v>
          </cell>
        </row>
        <row r="624">
          <cell r="A624" t="str">
            <v>ITOT-SWHCONBR4</v>
          </cell>
          <cell r="B624" t="str">
            <v>VAR_ncap</v>
          </cell>
          <cell r="C624" t="str">
            <v>-</v>
          </cell>
          <cell r="H624">
            <v>4.2473335082436403E-4</v>
          </cell>
          <cell r="I624">
            <v>1.5309803293280599E-5</v>
          </cell>
          <cell r="J624">
            <v>1.8885316285584901E-6</v>
          </cell>
          <cell r="K624">
            <v>2.11590527842913E-3</v>
          </cell>
          <cell r="L624">
            <v>1.02674933389418E-5</v>
          </cell>
          <cell r="M624">
            <v>4.3671435397228202E-5</v>
          </cell>
          <cell r="N624">
            <v>1.7661036846881399E-3</v>
          </cell>
          <cell r="O624">
            <v>2.97277888622932E-4</v>
          </cell>
        </row>
        <row r="625">
          <cell r="A625" t="str">
            <v>ITOT-SWHCONBR4</v>
          </cell>
          <cell r="B625" t="str">
            <v>VAR_cap</v>
          </cell>
          <cell r="C625" t="str">
            <v>-</v>
          </cell>
          <cell r="H625">
            <v>4.2473335082436403E-4</v>
          </cell>
          <cell r="I625">
            <v>4.4004315411764398E-4</v>
          </cell>
          <cell r="J625">
            <v>4.4193168574620299E-4</v>
          </cell>
          <cell r="K625">
            <v>2.1331036133509702E-3</v>
          </cell>
          <cell r="L625">
            <v>2.1301634952971501E-3</v>
          </cell>
          <cell r="M625">
            <v>2.1698442071652999E-3</v>
          </cell>
          <cell r="N625">
            <v>2.1915608898239701E-3</v>
          </cell>
          <cell r="O625">
            <v>2.1070530087082999E-3</v>
          </cell>
        </row>
        <row r="626">
          <cell r="A626" t="str">
            <v>D-ITOT_NKEV_GAS_ELC_CHP</v>
          </cell>
          <cell r="B626" t="str">
            <v>VAR_fout</v>
          </cell>
          <cell r="C626" t="str">
            <v>ITOT_ELC</v>
          </cell>
          <cell r="D626">
            <v>0.6588058671615511</v>
          </cell>
          <cell r="E626">
            <v>7.835298925584594E-2</v>
          </cell>
          <cell r="F626">
            <v>4.9151051073340585E-2</v>
          </cell>
          <cell r="G626">
            <v>0.164364764534838</v>
          </cell>
          <cell r="H626">
            <v>8.5546594988038197E-2</v>
          </cell>
          <cell r="I626">
            <v>0.27798761578037845</v>
          </cell>
          <cell r="J626">
            <v>6.5800552314587202E-2</v>
          </cell>
          <cell r="K626">
            <v>7.6634238617090747E-2</v>
          </cell>
          <cell r="L626">
            <v>0.65998556589266399</v>
          </cell>
          <cell r="M626">
            <v>0.52530657027804661</v>
          </cell>
          <cell r="N626">
            <v>0.65081128981457936</v>
          </cell>
          <cell r="O626">
            <v>0.63882976389849466</v>
          </cell>
        </row>
        <row r="627">
          <cell r="A627" t="str">
            <v>D-ITOT_NKEV_GAS_ELC_CHP</v>
          </cell>
          <cell r="B627" t="str">
            <v>VAR_fout</v>
          </cell>
          <cell r="C627" t="str">
            <v>ELC5</v>
          </cell>
          <cell r="D627">
            <v>1.1193660580584672E-2</v>
          </cell>
          <cell r="E627">
            <v>6.2567276012679722E-3</v>
          </cell>
          <cell r="F627">
            <v>5.8704815767392496E-3</v>
          </cell>
          <cell r="G627">
            <v>3.208247077143107E-3</v>
          </cell>
          <cell r="H627">
            <v>0.216721439076272</v>
          </cell>
          <cell r="I627">
            <v>8.1598587368514955E-3</v>
          </cell>
          <cell r="J627">
            <v>0.15554929077553667</v>
          </cell>
          <cell r="K627">
            <v>1.0792513760461038E-2</v>
          </cell>
          <cell r="L627">
            <v>1.0016826270072042E-2</v>
          </cell>
          <cell r="M627">
            <v>1.8036782882545066E-2</v>
          </cell>
          <cell r="N627">
            <v>1.919450340546671E-2</v>
          </cell>
          <cell r="O627">
            <v>3.1176403240798369E-2</v>
          </cell>
        </row>
        <row r="628">
          <cell r="A628" t="str">
            <v>D-ITOT_NKEV_GAS_ELC_CHP</v>
          </cell>
          <cell r="B628" t="str">
            <v>VAR_fin</v>
          </cell>
          <cell r="C628" t="str">
            <v>ITOT_NKEV_GAS_ELC_CHP</v>
          </cell>
          <cell r="D628">
            <v>0.66999952774213545</v>
          </cell>
          <cell r="E628">
            <v>8.4609716857113992E-2</v>
          </cell>
          <cell r="F628">
            <v>5.5001768286192104E-2</v>
          </cell>
          <cell r="G628">
            <v>0.16755324724809306</v>
          </cell>
          <cell r="H628">
            <v>0.30226803406431013</v>
          </cell>
          <cell r="I628">
            <v>0.28614747451722977</v>
          </cell>
          <cell r="J628">
            <v>0.22134984309012395</v>
          </cell>
          <cell r="K628">
            <v>8.7426752377551833E-2</v>
          </cell>
          <cell r="L628">
            <v>0.67000239216273572</v>
          </cell>
          <cell r="M628">
            <v>0.54334335316059179</v>
          </cell>
          <cell r="N628">
            <v>0.67000579322004616</v>
          </cell>
          <cell r="O628">
            <v>0.67000616713929295</v>
          </cell>
        </row>
        <row r="629">
          <cell r="A629" t="str">
            <v>SCOM-SHELCBR</v>
          </cell>
          <cell r="B629" t="str">
            <v>VAR_fout</v>
          </cell>
          <cell r="C629" t="str">
            <v>SCOM-SHAELCB</v>
          </cell>
          <cell r="D629">
            <v>2.3940538600771406</v>
          </cell>
          <cell r="E629">
            <v>1.6224834109314194E-3</v>
          </cell>
          <cell r="F629">
            <v>1.9474751133673123</v>
          </cell>
          <cell r="G629">
            <v>1.6775223323764468</v>
          </cell>
          <cell r="H629">
            <v>1.4255050479690639</v>
          </cell>
          <cell r="I629">
            <v>1.1722507306684331</v>
          </cell>
          <cell r="J629">
            <v>0.8832001799753959</v>
          </cell>
          <cell r="K629">
            <v>1.6061974140580073</v>
          </cell>
          <cell r="L629">
            <v>1.5826810132535032</v>
          </cell>
          <cell r="M629">
            <v>1.5938590942211561</v>
          </cell>
          <cell r="N629">
            <v>1.5948726037833625</v>
          </cell>
          <cell r="O629">
            <v>0.88065529023540279</v>
          </cell>
        </row>
        <row r="630">
          <cell r="A630" t="str">
            <v>SCOM-SHELCBR</v>
          </cell>
          <cell r="B630" t="str">
            <v>VAR_fin</v>
          </cell>
          <cell r="C630" t="str">
            <v>SCOM_ELC</v>
          </cell>
          <cell r="D630">
            <v>2.6236206685776886</v>
          </cell>
          <cell r="E630">
            <v>1.7732059135862508E-3</v>
          </cell>
          <cell r="F630">
            <v>2.1197008036651015</v>
          </cell>
          <cell r="G630">
            <v>1.8135376566231862</v>
          </cell>
          <cell r="H630">
            <v>1.5307436756714761</v>
          </cell>
          <cell r="I630">
            <v>1.250400779379663</v>
          </cell>
          <cell r="J630">
            <v>0.93584125030505527</v>
          </cell>
          <cell r="K630">
            <v>1.6907341200610597</v>
          </cell>
          <cell r="L630">
            <v>1.665980013951057</v>
          </cell>
          <cell r="M630">
            <v>1.6777464149696388</v>
          </cell>
          <cell r="N630">
            <v>1.6788132671403828</v>
          </cell>
          <cell r="O630">
            <v>0.92700556866884476</v>
          </cell>
        </row>
        <row r="631">
          <cell r="A631" t="str">
            <v>SCOM-SHELCBR</v>
          </cell>
          <cell r="B631" t="str">
            <v>VAR_ncap</v>
          </cell>
          <cell r="C631" t="str">
            <v>-</v>
          </cell>
          <cell r="D631">
            <v>7.8947448238183504E-6</v>
          </cell>
          <cell r="E631">
            <v>5.9377530210753697E-6</v>
          </cell>
          <cell r="F631">
            <v>0.15302457893294</v>
          </cell>
          <cell r="G631">
            <v>1.3882844015427999E-2</v>
          </cell>
          <cell r="H631">
            <v>1.0620436227133799E-3</v>
          </cell>
          <cell r="I631">
            <v>0.11520708880061099</v>
          </cell>
          <cell r="J631">
            <v>2.92449410966012E-4</v>
          </cell>
          <cell r="K631">
            <v>4.8084682227196203E-2</v>
          </cell>
          <cell r="L631">
            <v>9.7925676803336303E-2</v>
          </cell>
          <cell r="M631">
            <v>4.3138624114088801E-2</v>
          </cell>
          <cell r="N631">
            <v>6.7224894221340606E-2</v>
          </cell>
          <cell r="O631">
            <v>2.34149743529012E-4</v>
          </cell>
        </row>
        <row r="632">
          <cell r="A632" t="str">
            <v>SCOM-SHELCBR</v>
          </cell>
          <cell r="B632" t="str">
            <v>VAR_cap</v>
          </cell>
          <cell r="C632" t="str">
            <v>-</v>
          </cell>
          <cell r="D632">
            <v>0.18499594309626582</v>
          </cell>
          <cell r="E632">
            <v>2.2048988572390127E-4</v>
          </cell>
          <cell r="F632">
            <v>0.153242513998332</v>
          </cell>
          <cell r="G632">
            <v>0.16711901905398199</v>
          </cell>
          <cell r="H632">
            <v>0.1679471003213556</v>
          </cell>
          <cell r="I632">
            <v>0.15961225155389047</v>
          </cell>
          <cell r="J632">
            <v>0.11654868649066151</v>
          </cell>
          <cell r="K632">
            <v>0.16355812197485525</v>
          </cell>
          <cell r="L632">
            <v>0.16393980735354707</v>
          </cell>
          <cell r="M632">
            <v>0.18912496624314837</v>
          </cell>
          <cell r="N632">
            <v>0.18572638815058773</v>
          </cell>
          <cell r="O632">
            <v>0.11056173593895356</v>
          </cell>
        </row>
        <row r="633">
          <cell r="A633" t="str">
            <v>RHES-SHCONBR3</v>
          </cell>
          <cell r="B633" t="str">
            <v>VAR_fout</v>
          </cell>
          <cell r="C633" t="str">
            <v>RHES-SHCON</v>
          </cell>
          <cell r="D633">
            <v>2.214659001441925E-3</v>
          </cell>
          <cell r="E633">
            <v>0.67993772308329936</v>
          </cell>
          <cell r="F633">
            <v>0.67974904552860205</v>
          </cell>
          <cell r="G633">
            <v>0.6797970827375841</v>
          </cell>
          <cell r="H633">
            <v>0.67979580947263651</v>
          </cell>
          <cell r="I633">
            <v>0.67985845468441508</v>
          </cell>
          <cell r="J633">
            <v>0.67988490283163572</v>
          </cell>
          <cell r="K633">
            <v>0.45810987589545521</v>
          </cell>
          <cell r="L633">
            <v>4.7278235486577988E-3</v>
          </cell>
          <cell r="M633">
            <v>4.7411592296625381E-3</v>
          </cell>
          <cell r="N633">
            <v>4.7480086638497631E-3</v>
          </cell>
          <cell r="O633">
            <v>4.7383502577349164E-3</v>
          </cell>
        </row>
        <row r="634">
          <cell r="A634" t="str">
            <v>RHES-SHCONBR3</v>
          </cell>
          <cell r="B634" t="str">
            <v>VAR_fin</v>
          </cell>
          <cell r="C634" t="str">
            <v>CON</v>
          </cell>
          <cell r="D634">
            <v>2.214659001441925E-3</v>
          </cell>
          <cell r="E634">
            <v>0.67993772308329936</v>
          </cell>
          <cell r="F634">
            <v>0.67974904552860205</v>
          </cell>
          <cell r="G634">
            <v>0.6797970827375841</v>
          </cell>
          <cell r="H634">
            <v>0.67979580947263651</v>
          </cell>
          <cell r="I634">
            <v>0.67985845468441508</v>
          </cell>
          <cell r="J634">
            <v>0.67988490283163572</v>
          </cell>
          <cell r="K634">
            <v>0.45810987589545521</v>
          </cell>
          <cell r="L634">
            <v>4.7278235486577988E-3</v>
          </cell>
          <cell r="M634">
            <v>4.7411592296625381E-3</v>
          </cell>
          <cell r="N634">
            <v>4.7480086638497631E-3</v>
          </cell>
          <cell r="O634">
            <v>4.7383502577349164E-3</v>
          </cell>
        </row>
        <row r="635">
          <cell r="A635" t="str">
            <v>RHES-SHCONBR3</v>
          </cell>
          <cell r="B635" t="str">
            <v>VAR_ncap</v>
          </cell>
          <cell r="C635" t="str">
            <v>-</v>
          </cell>
          <cell r="D635">
            <v>1.7755395944976399E-4</v>
          </cell>
          <cell r="E635">
            <v>5.4753853283685802E-2</v>
          </cell>
          <cell r="F635">
            <v>2.2177886864429099E-7</v>
          </cell>
          <cell r="G635">
            <v>2.35132260256734E-7</v>
          </cell>
          <cell r="H635">
            <v>2.8814272957834302E-7</v>
          </cell>
          <cell r="I635">
            <v>8.2324247286156901E-7</v>
          </cell>
          <cell r="J635">
            <v>9.5672887897838195E-8</v>
          </cell>
          <cell r="K635">
            <v>2.1008283986490201E-6</v>
          </cell>
          <cell r="L635">
            <v>3.7747573334698503E-4</v>
          </cell>
          <cell r="M635">
            <v>1.3250662695611E-6</v>
          </cell>
          <cell r="N635">
            <v>9.0795678773374502E-7</v>
          </cell>
          <cell r="O635">
            <v>8.2880242145124606E-8</v>
          </cell>
        </row>
        <row r="636">
          <cell r="A636" t="str">
            <v>RHES-SHCONBR3</v>
          </cell>
          <cell r="B636" t="str">
            <v>VAR_cap</v>
          </cell>
          <cell r="C636" t="str">
            <v>-</v>
          </cell>
          <cell r="D636">
            <v>1.7755395944976399E-4</v>
          </cell>
          <cell r="E636">
            <v>5.4931407243135603E-2</v>
          </cell>
          <cell r="F636">
            <v>5.49316290220042E-2</v>
          </cell>
          <cell r="G636">
            <v>5.4931864154264501E-2</v>
          </cell>
          <cell r="H636">
            <v>5.4932152296994101E-2</v>
          </cell>
          <cell r="I636">
            <v>5.4932975539466897E-2</v>
          </cell>
          <cell r="J636">
            <v>5.49330712123548E-2</v>
          </cell>
          <cell r="K636">
            <v>3.7015757389746801E-2</v>
          </cell>
          <cell r="L636">
            <v>3.8102298865124302E-4</v>
          </cell>
          <cell r="M636">
            <v>3.8210868610553299E-4</v>
          </cell>
          <cell r="N636">
            <v>3.8265065797389499E-4</v>
          </cell>
          <cell r="O636">
            <v>3.8198813793297102E-4</v>
          </cell>
        </row>
        <row r="637">
          <cell r="A637" t="str">
            <v>ITOT-SWHCONBR5</v>
          </cell>
          <cell r="B637" t="str">
            <v>VAR_fout</v>
          </cell>
          <cell r="C637" t="str">
            <v>ITOT-ELS</v>
          </cell>
          <cell r="H637">
            <v>6.984948020267237E-4</v>
          </cell>
          <cell r="I637">
            <v>7.591661009488294E-4</v>
          </cell>
          <cell r="J637">
            <v>7.6654989625107818E-4</v>
          </cell>
          <cell r="K637">
            <v>1.4199895514600534E-3</v>
          </cell>
          <cell r="L637">
            <v>1.3781979280855674E-3</v>
          </cell>
          <cell r="M637">
            <v>1.6023178138605317E-3</v>
          </cell>
          <cell r="N637">
            <v>1.5009860650410025E-3</v>
          </cell>
          <cell r="O637">
            <v>2.8076563652319536E-3</v>
          </cell>
        </row>
        <row r="638">
          <cell r="A638" t="str">
            <v>ITOT-SWHCONBR5</v>
          </cell>
          <cell r="B638" t="str">
            <v>VAR_fout</v>
          </cell>
          <cell r="C638" t="str">
            <v>ITOT-SWHC</v>
          </cell>
          <cell r="H638">
            <v>3.4260307242859364E-3</v>
          </cell>
          <cell r="I638">
            <v>3.7236159512430323E-3</v>
          </cell>
          <cell r="J638">
            <v>3.7598325551374948E-3</v>
          </cell>
          <cell r="K638">
            <v>6.9648733495958409E-3</v>
          </cell>
          <cell r="L638">
            <v>6.7598905991396703E-3</v>
          </cell>
          <cell r="M638">
            <v>7.8591709550715171E-3</v>
          </cell>
          <cell r="N638">
            <v>7.3621512438381441E-3</v>
          </cell>
          <cell r="O638">
            <v>1.377120766340883E-2</v>
          </cell>
        </row>
        <row r="639">
          <cell r="A639" t="str">
            <v>ITOT-SWHCONBR5</v>
          </cell>
          <cell r="B639" t="str">
            <v>VAR_fin</v>
          </cell>
          <cell r="C639" t="str">
            <v>CON</v>
          </cell>
          <cell r="H639">
            <v>4.1245255263126605E-3</v>
          </cell>
          <cell r="I639">
            <v>4.4827820521918613E-3</v>
          </cell>
          <cell r="J639">
            <v>4.5263824513885696E-3</v>
          </cell>
          <cell r="K639">
            <v>8.384862901055893E-3</v>
          </cell>
          <cell r="L639">
            <v>8.1380885272252356E-3</v>
          </cell>
          <cell r="M639">
            <v>9.4614887689320505E-3</v>
          </cell>
          <cell r="N639">
            <v>8.8631373088791567E-3</v>
          </cell>
          <cell r="O639">
            <v>1.657886402864079E-2</v>
          </cell>
        </row>
        <row r="640">
          <cell r="A640" t="str">
            <v>ITOT-SWHCONBR5</v>
          </cell>
          <cell r="B640" t="str">
            <v>VAR_ncap</v>
          </cell>
          <cell r="C640" t="str">
            <v>-</v>
          </cell>
          <cell r="H640">
            <v>2.2340549258467301E-4</v>
          </cell>
          <cell r="I640">
            <v>1.95608506359226E-5</v>
          </cell>
          <cell r="J640">
            <v>2.4456675259592E-6</v>
          </cell>
          <cell r="K640">
            <v>4.3334426026500302E-4</v>
          </cell>
          <cell r="L640">
            <v>3.4486351771720099E-6</v>
          </cell>
          <cell r="M640">
            <v>7.7137806649562796E-5</v>
          </cell>
          <cell r="N640">
            <v>3.2511414892179801E-4</v>
          </cell>
          <cell r="O640">
            <v>4.9893609099223096E-4</v>
          </cell>
        </row>
        <row r="641">
          <cell r="A641" t="str">
            <v>ITOT-SWHCONBR5</v>
          </cell>
          <cell r="B641" t="str">
            <v>VAR_cap</v>
          </cell>
          <cell r="C641" t="str">
            <v>-</v>
          </cell>
          <cell r="H641">
            <v>2.2340549258467301E-4</v>
          </cell>
          <cell r="I641">
            <v>2.4296634322059499E-4</v>
          </cell>
          <cell r="J641">
            <v>2.4541201074655499E-4</v>
          </cell>
          <cell r="K641">
            <v>4.55350778426885E-4</v>
          </cell>
          <cell r="L641">
            <v>4.4192012766874699E-4</v>
          </cell>
          <cell r="M641">
            <v>5.1393070209173805E-4</v>
          </cell>
          <cell r="N641">
            <v>4.8136209499665002E-4</v>
          </cell>
          <cell r="O641">
            <v>9.0118804656359199E-4</v>
          </cell>
        </row>
        <row r="642">
          <cell r="A642" t="str">
            <v>RHES-SHSTG-ELC</v>
          </cell>
          <cell r="B642" t="str">
            <v>VAR_fout</v>
          </cell>
          <cell r="C642" t="str">
            <v>RHES-SHAELCB</v>
          </cell>
          <cell r="D642">
            <v>1.8672831776276279E-7</v>
          </cell>
          <cell r="E642">
            <v>0.64824327880251731</v>
          </cell>
          <cell r="F642">
            <v>0.67554568695714101</v>
          </cell>
          <cell r="G642">
            <v>0.56506806586687308</v>
          </cell>
          <cell r="H642">
            <v>0.19289546958256745</v>
          </cell>
          <cell r="I642">
            <v>0.12124055399195702</v>
          </cell>
          <cell r="J642">
            <v>0.10539503486797966</v>
          </cell>
          <cell r="K642">
            <v>0.28036612270600614</v>
          </cell>
          <cell r="L642">
            <v>0.23673267957764862</v>
          </cell>
          <cell r="M642">
            <v>0.22331960828816916</v>
          </cell>
          <cell r="N642">
            <v>0.23759492989336517</v>
          </cell>
          <cell r="O642">
            <v>0.15376793419156087</v>
          </cell>
        </row>
        <row r="643">
          <cell r="A643" t="str">
            <v>RHES-SHSTG-ELC</v>
          </cell>
          <cell r="B643" t="str">
            <v>VAR_fin</v>
          </cell>
          <cell r="C643" t="str">
            <v>RHES-SHAELCB</v>
          </cell>
          <cell r="D643">
            <v>1.217081760832675E-6</v>
          </cell>
          <cell r="E643">
            <v>0.64827114786911721</v>
          </cell>
          <cell r="F643">
            <v>0.67557125272841234</v>
          </cell>
          <cell r="G643">
            <v>0.56509388326655952</v>
          </cell>
          <cell r="H643">
            <v>0.19290398897823416</v>
          </cell>
          <cell r="I643">
            <v>0.12124685329028721</v>
          </cell>
          <cell r="J643">
            <v>0.10540125035176744</v>
          </cell>
          <cell r="K643">
            <v>0.28037930407944428</v>
          </cell>
          <cell r="L643">
            <v>0.23674457065777213</v>
          </cell>
          <cell r="M643">
            <v>0.22333113772290131</v>
          </cell>
          <cell r="N643">
            <v>0.2376071953060199</v>
          </cell>
          <cell r="O643">
            <v>0.15377775480926159</v>
          </cell>
        </row>
        <row r="644">
          <cell r="A644" t="str">
            <v>RHES-SHSTG-ELC</v>
          </cell>
          <cell r="B644" t="str">
            <v>VAR_ncap</v>
          </cell>
          <cell r="C644" t="str">
            <v>-</v>
          </cell>
          <cell r="D644">
            <v>3.2671676340911199E-2</v>
          </cell>
          <cell r="E644">
            <v>2.84644095714227E-2</v>
          </cell>
          <cell r="F644">
            <v>1.35347666606399E-4</v>
          </cell>
          <cell r="G644">
            <v>1.24446636545914E-4</v>
          </cell>
          <cell r="H644">
            <v>6.2399497274306405E-4</v>
          </cell>
          <cell r="I644">
            <v>1.21119763301662E-2</v>
          </cell>
          <cell r="J644">
            <v>2.6759835485597899E-4</v>
          </cell>
          <cell r="K644">
            <v>1.97413481425079E-2</v>
          </cell>
          <cell r="L644">
            <v>5.7965921183027198E-3</v>
          </cell>
          <cell r="M644">
            <v>1.09672861236295E-3</v>
          </cell>
          <cell r="N644">
            <v>1.9875586851825999E-2</v>
          </cell>
          <cell r="O644">
            <v>8.2566921140842897E-4</v>
          </cell>
        </row>
        <row r="645">
          <cell r="A645" t="str">
            <v>RHES-SHSTG-ELC</v>
          </cell>
          <cell r="B645" t="str">
            <v>VAR_cap</v>
          </cell>
          <cell r="C645" t="str">
            <v>-</v>
          </cell>
          <cell r="D645">
            <v>3.2671676340911199E-2</v>
          </cell>
          <cell r="E645">
            <v>6.1018998850811031E-2</v>
          </cell>
          <cell r="F645">
            <v>6.1019814164794954E-2</v>
          </cell>
          <cell r="G645">
            <v>6.1019814317220415E-2</v>
          </cell>
          <cell r="H645">
            <v>1.800652116779965E-2</v>
          </cell>
          <cell r="I645">
            <v>1.2748305384086105E-2</v>
          </cell>
          <cell r="J645">
            <v>1.274468306366699E-2</v>
          </cell>
          <cell r="K645">
            <v>3.1809052239270268E-2</v>
          </cell>
          <cell r="L645">
            <v>2.7021071304114803E-2</v>
          </cell>
          <cell r="M645">
            <v>2.5445017508397168E-2</v>
          </cell>
          <cell r="N645">
            <v>2.7581487991956491E-2</v>
          </cell>
          <cell r="O645">
            <v>2.0984198037783539E-2</v>
          </cell>
        </row>
        <row r="646">
          <cell r="A646" t="str">
            <v>RHES-SHCONBR4</v>
          </cell>
          <cell r="B646" t="str">
            <v>VAR_fout</v>
          </cell>
          <cell r="C646" t="str">
            <v>RHES-SHCON</v>
          </cell>
          <cell r="E646">
            <v>0.42664090391405562</v>
          </cell>
          <cell r="F646">
            <v>0.4265097064338042</v>
          </cell>
          <cell r="G646">
            <v>0.42653874099447325</v>
          </cell>
          <cell r="H646">
            <v>0.42654173284629682</v>
          </cell>
          <cell r="I646">
            <v>0.42657729112059445</v>
          </cell>
          <cell r="J646">
            <v>0.42659687026202825</v>
          </cell>
          <cell r="K646">
            <v>0.28790491415026503</v>
          </cell>
          <cell r="L646">
            <v>1.8754405464562552E-3</v>
          </cell>
          <cell r="M646">
            <v>1.8948051210768535E-3</v>
          </cell>
          <cell r="N646">
            <v>1.906161471848504E-3</v>
          </cell>
          <cell r="O646">
            <v>1.9014078396226335E-3</v>
          </cell>
        </row>
        <row r="647">
          <cell r="A647" t="str">
            <v>RHES-SHCONBR4</v>
          </cell>
          <cell r="B647" t="str">
            <v>VAR_fin</v>
          </cell>
          <cell r="C647" t="str">
            <v>CON</v>
          </cell>
          <cell r="E647">
            <v>0.42664090391405562</v>
          </cell>
          <cell r="F647">
            <v>0.4265097064338042</v>
          </cell>
          <cell r="G647">
            <v>0.42653874099447325</v>
          </cell>
          <cell r="H647">
            <v>0.42654173284629682</v>
          </cell>
          <cell r="I647">
            <v>0.42657729112059445</v>
          </cell>
          <cell r="J647">
            <v>0.42659687026202825</v>
          </cell>
          <cell r="K647">
            <v>0.28790491415026503</v>
          </cell>
          <cell r="L647">
            <v>1.8754405464562552E-3</v>
          </cell>
          <cell r="M647">
            <v>1.8948051210768535E-3</v>
          </cell>
          <cell r="N647">
            <v>1.906161471848504E-3</v>
          </cell>
          <cell r="O647">
            <v>1.9014078396226335E-3</v>
          </cell>
        </row>
        <row r="648">
          <cell r="A648" t="str">
            <v>RHES-SHCONBR4</v>
          </cell>
          <cell r="B648" t="str">
            <v>VAR_ncap</v>
          </cell>
          <cell r="C648" t="str">
            <v>-</v>
          </cell>
          <cell r="E648">
            <v>3.4467789697513802E-2</v>
          </cell>
          <cell r="F648">
            <v>1.7238035474567299E-7</v>
          </cell>
          <cell r="G648">
            <v>1.85294146125451E-7</v>
          </cell>
          <cell r="H648">
            <v>2.1460263667187599E-7</v>
          </cell>
          <cell r="I648">
            <v>3.9781029301099601E-7</v>
          </cell>
          <cell r="J648">
            <v>8.0193600998508102E-8</v>
          </cell>
          <cell r="K648">
            <v>1.54355737330443E-6</v>
          </cell>
          <cell r="L648">
            <v>1.4804931929809001E-4</v>
          </cell>
          <cell r="M648">
            <v>1.7575047503243501E-6</v>
          </cell>
          <cell r="N648">
            <v>1.14881721191484E-6</v>
          </cell>
          <cell r="O648">
            <v>8.6475751215824706E-8</v>
          </cell>
        </row>
        <row r="649">
          <cell r="A649" t="str">
            <v>RHES-SHCONBR4</v>
          </cell>
          <cell r="B649" t="str">
            <v>VAR_cap</v>
          </cell>
          <cell r="C649" t="str">
            <v>-</v>
          </cell>
          <cell r="E649">
            <v>3.4467789697513802E-2</v>
          </cell>
          <cell r="F649">
            <v>3.4467962077868501E-2</v>
          </cell>
          <cell r="G649">
            <v>3.4468147372014597E-2</v>
          </cell>
          <cell r="H649">
            <v>3.44683619746513E-2</v>
          </cell>
          <cell r="I649">
            <v>3.4468759784944299E-2</v>
          </cell>
          <cell r="J649">
            <v>3.4468839978545301E-2</v>
          </cell>
          <cell r="K649">
            <v>2.3263624107261498E-2</v>
          </cell>
          <cell r="L649">
            <v>1.50473390193567E-4</v>
          </cell>
          <cell r="M649">
            <v>1.5204298795240101E-4</v>
          </cell>
          <cell r="N649">
            <v>1.5295293617004801E-4</v>
          </cell>
          <cell r="O649">
            <v>1.5266586798584801E-4</v>
          </cell>
        </row>
        <row r="650">
          <cell r="A650" t="str">
            <v>ITOT-SWHCONBR6</v>
          </cell>
          <cell r="B650" t="str">
            <v>VAR_fout</v>
          </cell>
          <cell r="C650" t="str">
            <v>ITOT-SWHC</v>
          </cell>
          <cell r="I650">
            <v>2.0695474086510077E-3</v>
          </cell>
          <cell r="J650">
            <v>2.0925025869452728E-3</v>
          </cell>
          <cell r="K650">
            <v>5.7948406912580169E-3</v>
          </cell>
          <cell r="L650">
            <v>4.1937180177059954E-3</v>
          </cell>
          <cell r="M650">
            <v>5.3210688456596369E-3</v>
          </cell>
          <cell r="N650">
            <v>5.1453012876275274E-3</v>
          </cell>
          <cell r="O650">
            <v>9.5659702374847784E-3</v>
          </cell>
        </row>
        <row r="651">
          <cell r="A651" t="str">
            <v>ITOT-SWHCONBR6</v>
          </cell>
          <cell r="B651" t="str">
            <v>VAR_fin</v>
          </cell>
          <cell r="C651" t="str">
            <v>CON</v>
          </cell>
          <cell r="I651">
            <v>2.0695474086510077E-3</v>
          </cell>
          <cell r="J651">
            <v>2.0925025869452728E-3</v>
          </cell>
          <cell r="K651">
            <v>5.7948406912580169E-3</v>
          </cell>
          <cell r="L651">
            <v>4.1937180177059954E-3</v>
          </cell>
          <cell r="M651">
            <v>5.3210688456596369E-3</v>
          </cell>
          <cell r="N651">
            <v>5.1453012876275274E-3</v>
          </cell>
          <cell r="O651">
            <v>9.5659702374847784E-3</v>
          </cell>
        </row>
        <row r="652">
          <cell r="A652" t="str">
            <v>ITOT-SWHCONBR6</v>
          </cell>
          <cell r="B652" t="str">
            <v>VAR_ncap</v>
          </cell>
          <cell r="C652" t="str">
            <v>-</v>
          </cell>
          <cell r="I652">
            <v>1.11653787042773E-4</v>
          </cell>
          <cell r="J652">
            <v>1.3316770887834699E-6</v>
          </cell>
          <cell r="K652">
            <v>2.0150831026812099E-4</v>
          </cell>
          <cell r="L652">
            <v>7.5003090770321498E-6</v>
          </cell>
          <cell r="M652">
            <v>7.9641274807895005E-5</v>
          </cell>
          <cell r="N652">
            <v>1.5861872089511399E-4</v>
          </cell>
          <cell r="O652">
            <v>2.8135586838817301E-4</v>
          </cell>
        </row>
        <row r="653">
          <cell r="A653" t="str">
            <v>ITOT-SWHCONBR6</v>
          </cell>
          <cell r="B653" t="str">
            <v>VAR_cap</v>
          </cell>
          <cell r="C653" t="str">
            <v>-</v>
          </cell>
          <cell r="I653">
            <v>1.11653787042773E-4</v>
          </cell>
          <cell r="J653">
            <v>1.12985464131556E-4</v>
          </cell>
          <cell r="K653">
            <v>3.1449377439967698E-4</v>
          </cell>
          <cell r="L653">
            <v>2.27319914999823E-4</v>
          </cell>
          <cell r="M653">
            <v>2.8864989415304802E-4</v>
          </cell>
          <cell r="N653">
            <v>2.7907414358858702E-4</v>
          </cell>
          <cell r="O653">
            <v>5.1961586409118203E-4</v>
          </cell>
        </row>
        <row r="654">
          <cell r="A654" t="str">
            <v>RHNM-SHNGAHP</v>
          </cell>
          <cell r="B654" t="str">
            <v>VAR_fout</v>
          </cell>
          <cell r="C654" t="str">
            <v>CO2_R</v>
          </cell>
          <cell r="F654">
            <v>0.38473273214669601</v>
          </cell>
          <cell r="G654">
            <v>0.38116543885937598</v>
          </cell>
          <cell r="H654">
            <v>5.27259477481965</v>
          </cell>
          <cell r="I654">
            <v>4.7829802657870397</v>
          </cell>
          <cell r="J654">
            <v>4.5327679575345901</v>
          </cell>
          <cell r="K654">
            <v>0.22224573679304399</v>
          </cell>
          <cell r="L654">
            <v>0.25428552639362101</v>
          </cell>
          <cell r="M654">
            <v>0.32556391234954801</v>
          </cell>
          <cell r="N654">
            <v>0.32315542516852203</v>
          </cell>
          <cell r="O654">
            <v>0.33123861446638297</v>
          </cell>
        </row>
        <row r="655">
          <cell r="A655" t="str">
            <v>RHNM-SHNGAHP</v>
          </cell>
          <cell r="B655" t="str">
            <v>VAR_fout</v>
          </cell>
          <cell r="C655" t="str">
            <v>RHNM-SHANGAH</v>
          </cell>
          <cell r="F655">
            <v>1.3643004686053032E-2</v>
          </cell>
          <cell r="G655">
            <v>1.4057165121054985E-2</v>
          </cell>
          <cell r="H655">
            <v>0.20099430435925994</v>
          </cell>
          <cell r="I655">
            <v>0.18826624450438381</v>
          </cell>
          <cell r="J655">
            <v>0.18323955573012179</v>
          </cell>
          <cell r="K655">
            <v>9.2208337605624649E-3</v>
          </cell>
          <cell r="L655">
            <v>1.0550144180160858E-2</v>
          </cell>
          <cell r="M655">
            <v>1.3507438916630208E-2</v>
          </cell>
          <cell r="N655">
            <v>1.3407512320821638E-2</v>
          </cell>
          <cell r="O655">
            <v>1.3742878685307363E-2</v>
          </cell>
        </row>
        <row r="656">
          <cell r="A656" t="str">
            <v>RHNM-SHNGAHP</v>
          </cell>
          <cell r="B656" t="str">
            <v>VAR_fin</v>
          </cell>
          <cell r="C656" t="str">
            <v>RNGA</v>
          </cell>
          <cell r="F656">
            <v>6.8215023430265153E-3</v>
          </cell>
          <cell r="G656">
            <v>6.7582524620456727E-3</v>
          </cell>
          <cell r="H656">
            <v>9.3485722957795309E-2</v>
          </cell>
          <cell r="I656">
            <v>8.480461464161422E-2</v>
          </cell>
          <cell r="J656">
            <v>8.0368226197421871E-2</v>
          </cell>
          <cell r="K656">
            <v>3.9405272481036185E-3</v>
          </cell>
          <cell r="L656">
            <v>4.5086086240003721E-3</v>
          </cell>
          <cell r="M656">
            <v>5.7724097934317084E-3</v>
          </cell>
          <cell r="N656">
            <v>5.7297061200092432E-3</v>
          </cell>
          <cell r="O656">
            <v>5.8730250791911923E-3</v>
          </cell>
        </row>
        <row r="657">
          <cell r="A657" t="str">
            <v>RHNM-SHNGAHP</v>
          </cell>
          <cell r="B657" t="str">
            <v>VAR_fin</v>
          </cell>
          <cell r="C657" t="str">
            <v>RHNMELCHPC</v>
          </cell>
          <cell r="F657">
            <v>1.3643004686053032E-2</v>
          </cell>
          <cell r="G657">
            <v>1.4057165121054985E-2</v>
          </cell>
          <cell r="H657">
            <v>0.20099430435925994</v>
          </cell>
          <cell r="I657">
            <v>0.18826624450438381</v>
          </cell>
          <cell r="J657">
            <v>0.18323955573012179</v>
          </cell>
          <cell r="K657">
            <v>9.2208337605624649E-3</v>
          </cell>
          <cell r="L657">
            <v>1.0550144180160858E-2</v>
          </cell>
          <cell r="M657">
            <v>1.3507438916630208E-2</v>
          </cell>
          <cell r="N657">
            <v>1.3407512320821638E-2</v>
          </cell>
          <cell r="O657">
            <v>1.3742878685307363E-2</v>
          </cell>
        </row>
        <row r="658">
          <cell r="A658" t="str">
            <v>RHNM-SHNGAHP</v>
          </cell>
          <cell r="B658" t="str">
            <v>VAR_ncap</v>
          </cell>
          <cell r="C658" t="str">
            <v>-</v>
          </cell>
          <cell r="E658">
            <v>7.3342830080904796E-6</v>
          </cell>
          <cell r="F658">
            <v>1.18200763294717E-3</v>
          </cell>
          <cell r="G658">
            <v>8.9789696624371192E-6</v>
          </cell>
          <cell r="H658">
            <v>1.4556179979747201E-2</v>
          </cell>
          <cell r="I658">
            <v>2.5477363060932399E-5</v>
          </cell>
          <cell r="J658">
            <v>6.54724768503994E-6</v>
          </cell>
          <cell r="K658">
            <v>1.11963644847618E-3</v>
          </cell>
          <cell r="L658">
            <v>1.6447644906809101E-5</v>
          </cell>
          <cell r="M658">
            <v>4.7222275879847501E-4</v>
          </cell>
          <cell r="N658">
            <v>8.1000075999679603E-4</v>
          </cell>
          <cell r="O658">
            <v>5.4713363433015296E-4</v>
          </cell>
        </row>
        <row r="659">
          <cell r="A659" t="str">
            <v>RHNM-SHNGAHP</v>
          </cell>
          <cell r="B659" t="str">
            <v>VAR_cap</v>
          </cell>
          <cell r="C659" t="str">
            <v>-</v>
          </cell>
          <cell r="E659">
            <v>7.3342830080904796E-6</v>
          </cell>
          <cell r="F659">
            <v>1.1889258703630845E-3</v>
          </cell>
          <cell r="G659">
            <v>1.1971357252480328E-3</v>
          </cell>
          <cell r="H659">
            <v>1.5748454237640069E-2</v>
          </cell>
          <cell r="I659">
            <v>1.4833666333589315E-2</v>
          </cell>
          <cell r="J659">
            <v>1.4584612787598289E-2</v>
          </cell>
          <cell r="K659">
            <v>1.1481924561463376E-3</v>
          </cell>
          <cell r="L659">
            <v>1.1407552595639574E-3</v>
          </cell>
          <cell r="M659">
            <v>1.6047174878707406E-3</v>
          </cell>
          <cell r="N659">
            <v>1.4870370362146709E-3</v>
          </cell>
          <cell r="O659">
            <v>1.8256687612237059E-3</v>
          </cell>
        </row>
        <row r="660">
          <cell r="A660" t="str">
            <v>D-SCOM_KEV_WOD_ELC_CHP</v>
          </cell>
          <cell r="B660" t="str">
            <v>VAR_fout</v>
          </cell>
          <cell r="C660" t="str">
            <v>ELC5</v>
          </cell>
          <cell r="G660">
            <v>2.5311009516757522E-3</v>
          </cell>
          <cell r="H660">
            <v>1.6467355337457851E-3</v>
          </cell>
          <cell r="I660">
            <v>4.2024749420564679E-3</v>
          </cell>
          <cell r="J660">
            <v>4.5710750472979346E-3</v>
          </cell>
          <cell r="K660">
            <v>1.4402416561072134E-2</v>
          </cell>
          <cell r="L660">
            <v>1.030238406943761E-2</v>
          </cell>
          <cell r="M660">
            <v>5.0793566437731122E-3</v>
          </cell>
          <cell r="N660">
            <v>4.3319874806380968E-3</v>
          </cell>
          <cell r="O660">
            <v>6.2935190684900002E-3</v>
          </cell>
        </row>
        <row r="661">
          <cell r="A661" t="str">
            <v>D-SCOM_KEV_WOD_ELC_CHP</v>
          </cell>
          <cell r="B661" t="str">
            <v>VAR_fout</v>
          </cell>
          <cell r="C661" t="str">
            <v>SCOM_ELC</v>
          </cell>
          <cell r="G661">
            <v>8.4783781030007795E-4</v>
          </cell>
          <cell r="H661">
            <v>1.6460462159373723E-3</v>
          </cell>
          <cell r="I661">
            <v>4.2016155713670558E-3</v>
          </cell>
          <cell r="J661">
            <v>4.5682172212008921E-3</v>
          </cell>
          <cell r="K661">
            <v>1.4407019854123904E-2</v>
          </cell>
          <cell r="L661">
            <v>1.0306841856709806E-2</v>
          </cell>
          <cell r="M661">
            <v>5.0823105012789633E-3</v>
          </cell>
          <cell r="N661">
            <v>4.3342984623453273E-3</v>
          </cell>
          <cell r="O661">
            <v>6.2966930417381779E-3</v>
          </cell>
        </row>
        <row r="662">
          <cell r="A662" t="str">
            <v>D-SCOM_KEV_WOD_ELC_CHP</v>
          </cell>
          <cell r="B662" t="str">
            <v>VAR_fin</v>
          </cell>
          <cell r="C662" t="str">
            <v>SCOM_KEV_WOD_ELC_CHP</v>
          </cell>
          <cell r="G662">
            <v>3.3591743980880425E-3</v>
          </cell>
          <cell r="H662">
            <v>3.2730173857953761E-3</v>
          </cell>
          <cell r="I662">
            <v>8.3844882965216343E-3</v>
          </cell>
          <cell r="J662">
            <v>9.1392922684988467E-3</v>
          </cell>
          <cell r="K662">
            <v>2.8789556157351466E-2</v>
          </cell>
          <cell r="L662">
            <v>2.0593726305194387E-2</v>
          </cell>
          <cell r="M662">
            <v>1.0142526700624387E-2</v>
          </cell>
          <cell r="N662">
            <v>8.6477155403433294E-3</v>
          </cell>
          <cell r="O662">
            <v>1.2573560524838977E-2</v>
          </cell>
        </row>
        <row r="663">
          <cell r="A663" t="str">
            <v>RHES-SHCONBR5</v>
          </cell>
          <cell r="B663" t="str">
            <v>VAR_fout</v>
          </cell>
          <cell r="C663" t="str">
            <v>RHES-SHCON</v>
          </cell>
          <cell r="E663">
            <v>1.7422920812944411E-3</v>
          </cell>
          <cell r="F663">
            <v>1.7423047557386701E-3</v>
          </cell>
          <cell r="G663">
            <v>1.7439777398738142E-3</v>
          </cell>
          <cell r="H663">
            <v>1.7452289211248707E-3</v>
          </cell>
          <cell r="I663">
            <v>1.748932854808251E-3</v>
          </cell>
          <cell r="J663">
            <v>1.7491922585477302E-3</v>
          </cell>
          <cell r="K663">
            <v>1.2362663789148211E-3</v>
          </cell>
          <cell r="L663">
            <v>1.0033141110746611E-3</v>
          </cell>
          <cell r="M663">
            <v>1.0369252135865403E-3</v>
          </cell>
          <cell r="N663">
            <v>1.0559497453093195E-3</v>
          </cell>
          <cell r="O663">
            <v>1.0518688349644078E-3</v>
          </cell>
        </row>
        <row r="664">
          <cell r="A664" t="str">
            <v>RHES-SHCONBR5</v>
          </cell>
          <cell r="B664" t="str">
            <v>VAR_fin</v>
          </cell>
          <cell r="C664" t="str">
            <v>CON</v>
          </cell>
          <cell r="E664">
            <v>1.7422920812944411E-3</v>
          </cell>
          <cell r="F664">
            <v>1.7423047557386701E-3</v>
          </cell>
          <cell r="G664">
            <v>1.7439777398738142E-3</v>
          </cell>
          <cell r="H664">
            <v>1.7452289211248707E-3</v>
          </cell>
          <cell r="I664">
            <v>1.748932854808251E-3</v>
          </cell>
          <cell r="J664">
            <v>1.7491922585477302E-3</v>
          </cell>
          <cell r="K664">
            <v>1.2362663789148211E-3</v>
          </cell>
          <cell r="L664">
            <v>1.0033141110746611E-3</v>
          </cell>
          <cell r="M664">
            <v>1.0369252135865403E-3</v>
          </cell>
          <cell r="N664">
            <v>1.0559497453093195E-3</v>
          </cell>
          <cell r="O664">
            <v>1.0518688349644078E-3</v>
          </cell>
        </row>
        <row r="665">
          <cell r="A665" t="str">
            <v>RHES-SHCONBR5</v>
          </cell>
          <cell r="B665" t="str">
            <v>VAR_ncap</v>
          </cell>
          <cell r="C665" t="str">
            <v>-</v>
          </cell>
          <cell r="E665">
            <v>1.3927516790687399E-4</v>
          </cell>
          <cell r="F665">
            <v>1.6864013189094801E-7</v>
          </cell>
          <cell r="G665">
            <v>1.96055566950901E-7</v>
          </cell>
          <cell r="H665">
            <v>1.69749241972954E-7</v>
          </cell>
          <cell r="I665">
            <v>3.60278153030955E-7</v>
          </cell>
          <cell r="J665">
            <v>8.4374395994622895E-8</v>
          </cell>
          <cell r="K665">
            <v>3.8775045040405703E-6</v>
          </cell>
          <cell r="L665">
            <v>7.5289754820962398E-5</v>
          </cell>
          <cell r="M665">
            <v>2.9148230214484298E-6</v>
          </cell>
          <cell r="N665">
            <v>1.7277930522998901E-6</v>
          </cell>
          <cell r="O665">
            <v>9.1610210096256604E-8</v>
          </cell>
        </row>
        <row r="666">
          <cell r="A666" t="str">
            <v>RHES-SHCONBR5</v>
          </cell>
          <cell r="B666" t="str">
            <v>VAR_cap</v>
          </cell>
          <cell r="C666" t="str">
            <v>-</v>
          </cell>
          <cell r="E666">
            <v>1.3927516790687399E-4</v>
          </cell>
          <cell r="F666">
            <v>1.3944380803876499E-4</v>
          </cell>
          <cell r="G666">
            <v>1.3963986360571599E-4</v>
          </cell>
          <cell r="H666">
            <v>1.3980961284768901E-4</v>
          </cell>
          <cell r="I666">
            <v>1.4016989100072E-4</v>
          </cell>
          <cell r="J666">
            <v>1.40254265396715E-4</v>
          </cell>
          <cell r="K666">
            <v>9.8848236642144505E-5</v>
          </cell>
          <cell r="L666">
            <v>7.9976306820297001E-5</v>
          </cell>
          <cell r="M666">
            <v>8.2696484137449906E-5</v>
          </cell>
          <cell r="N666">
            <v>8.4228192726025901E-5</v>
          </cell>
          <cell r="O666">
            <v>8.3985860004842205E-5</v>
          </cell>
        </row>
        <row r="667">
          <cell r="A667" t="str">
            <v>RHNS-SHCONBR</v>
          </cell>
          <cell r="B667" t="str">
            <v>VAR_fout</v>
          </cell>
          <cell r="C667" t="str">
            <v>RHNS-SHCON</v>
          </cell>
          <cell r="F667">
            <v>4.2405269841505594E-4</v>
          </cell>
          <cell r="G667">
            <v>4.2871306804555986E-4</v>
          </cell>
          <cell r="H667">
            <v>6.0011485240982557E-4</v>
          </cell>
          <cell r="I667">
            <v>6.1912290686733085E-4</v>
          </cell>
          <cell r="J667">
            <v>6.2901209903012717E-4</v>
          </cell>
          <cell r="K667">
            <v>1.2984455577374995E-3</v>
          </cell>
          <cell r="L667">
            <v>1.2250479732283624E-3</v>
          </cell>
          <cell r="M667">
            <v>1.3971903176257865E-3</v>
          </cell>
          <cell r="N667">
            <v>0.34531278208232946</v>
          </cell>
          <cell r="O667">
            <v>2.2346798372103205</v>
          </cell>
        </row>
        <row r="668">
          <cell r="A668" t="str">
            <v>RHNS-SHCONBR</v>
          </cell>
          <cell r="B668" t="str">
            <v>VAR_fin</v>
          </cell>
          <cell r="C668" t="str">
            <v>CON</v>
          </cell>
          <cell r="F668">
            <v>4.2405269841505594E-4</v>
          </cell>
          <cell r="G668">
            <v>4.2871306804555986E-4</v>
          </cell>
          <cell r="H668">
            <v>6.0011485240982557E-4</v>
          </cell>
          <cell r="I668">
            <v>6.1912290686733085E-4</v>
          </cell>
          <cell r="J668">
            <v>6.2901209903012717E-4</v>
          </cell>
          <cell r="K668">
            <v>1.2984455577374995E-3</v>
          </cell>
          <cell r="L668">
            <v>1.2250479732283624E-3</v>
          </cell>
          <cell r="M668">
            <v>1.3971903176257865E-3</v>
          </cell>
          <cell r="N668">
            <v>0.34531278208232946</v>
          </cell>
          <cell r="O668">
            <v>2.2346798372103205</v>
          </cell>
        </row>
        <row r="669">
          <cell r="A669" t="str">
            <v>RHNS-SHCONBR</v>
          </cell>
          <cell r="B669" t="str">
            <v>VAR_ncap</v>
          </cell>
          <cell r="C669" t="str">
            <v>-</v>
          </cell>
          <cell r="E669">
            <v>1.75923460741915E-7</v>
          </cell>
          <cell r="F669">
            <v>3.6803898812078103E-5</v>
          </cell>
          <cell r="G669">
            <v>4.6894205666036998E-7</v>
          </cell>
          <cell r="H669">
            <v>1.42914450174606E-5</v>
          </cell>
          <cell r="I669">
            <v>6.3072248622224195E-7</v>
          </cell>
          <cell r="J669">
            <v>3.6952322452986002E-7</v>
          </cell>
          <cell r="K669">
            <v>5.3068682430901001E-5</v>
          </cell>
          <cell r="L669">
            <v>3.1373778594864299E-6</v>
          </cell>
          <cell r="M669">
            <v>1.5753145956753299E-5</v>
          </cell>
          <cell r="N669">
            <v>5.3030464650742397E-2</v>
          </cell>
          <cell r="O669">
            <v>0.30666240168415998</v>
          </cell>
        </row>
        <row r="670">
          <cell r="A670" t="str">
            <v>RHNS-SHCONBR</v>
          </cell>
          <cell r="B670" t="str">
            <v>VAR_cap</v>
          </cell>
          <cell r="C670" t="str">
            <v>-</v>
          </cell>
          <cell r="E670">
            <v>1.75923460741915E-7</v>
          </cell>
          <cell r="F670">
            <v>3.6933571431635036E-5</v>
          </cell>
          <cell r="G670">
            <v>3.7332612016436608E-5</v>
          </cell>
          <cell r="H670">
            <v>5.1536998247680016E-5</v>
          </cell>
          <cell r="I670">
            <v>5.2022202256183533E-5</v>
          </cell>
          <cell r="J670">
            <v>5.2218691798583595E-5</v>
          </cell>
          <cell r="K670">
            <v>1.0515415984960579E-4</v>
          </cell>
          <cell r="L670">
            <v>1.0821576701868216E-4</v>
          </cell>
          <cell r="M670">
            <v>1.2386097534900731E-4</v>
          </cell>
          <cell r="N670">
            <v>5.3154353216952499E-2</v>
          </cell>
          <cell r="O670">
            <v>0.35981691732825793</v>
          </cell>
        </row>
        <row r="671">
          <cell r="A671" t="str">
            <v>D-RHEM_SOLELC</v>
          </cell>
          <cell r="B671" t="str">
            <v>VAR_fout</v>
          </cell>
          <cell r="C671" t="str">
            <v>ELC5</v>
          </cell>
          <cell r="D671">
            <v>0.34483684761081768</v>
          </cell>
          <cell r="E671">
            <v>0.6674160673475652</v>
          </cell>
          <cell r="F671">
            <v>1.5758251596214019</v>
          </cell>
          <cell r="G671">
            <v>3.8220919747706903</v>
          </cell>
          <cell r="H671">
            <v>10.89273662477655</v>
          </cell>
          <cell r="I671">
            <v>9.3645402567295442</v>
          </cell>
          <cell r="J671">
            <v>9.7209340360869678</v>
          </cell>
          <cell r="K671">
            <v>9.4444898109159325</v>
          </cell>
          <cell r="L671">
            <v>10.278674056295664</v>
          </cell>
          <cell r="M671">
            <v>10.568691991922869</v>
          </cell>
          <cell r="N671">
            <v>11.600000200061253</v>
          </cell>
          <cell r="O671">
            <v>12.631459397963191</v>
          </cell>
        </row>
        <row r="672">
          <cell r="A672" t="str">
            <v>D-RHEM_SOLELC</v>
          </cell>
          <cell r="B672" t="str">
            <v>VAR_fout</v>
          </cell>
          <cell r="C672" t="str">
            <v>RHEM_ELC</v>
          </cell>
          <cell r="D672">
            <v>0.51764637817503067</v>
          </cell>
          <cell r="E672">
            <v>0.62018914448978524</v>
          </cell>
          <cell r="F672">
            <v>1.3518561281359958</v>
          </cell>
          <cell r="G672">
            <v>2.9482061158240964</v>
          </cell>
          <cell r="H672">
            <v>7.0933337633846385</v>
          </cell>
          <cell r="I672">
            <v>9.3907735896254181</v>
          </cell>
          <cell r="J672">
            <v>10.200947509937215</v>
          </cell>
          <cell r="K672">
            <v>11.139495452435744</v>
          </cell>
          <cell r="L672">
            <v>11.174935540473072</v>
          </cell>
          <cell r="M672">
            <v>12.060507936958805</v>
          </cell>
          <cell r="N672">
            <v>12.285497604449029</v>
          </cell>
          <cell r="O672">
            <v>12.444667619024084</v>
          </cell>
        </row>
        <row r="673">
          <cell r="A673" t="str">
            <v>D-RHEM_SOLELC</v>
          </cell>
          <cell r="B673" t="str">
            <v>VAR_fin</v>
          </cell>
          <cell r="C673" t="str">
            <v>RHEM_SOL_ELC</v>
          </cell>
          <cell r="D673">
            <v>0.86248322578584768</v>
          </cell>
          <cell r="E673">
            <v>1.2875827683698406</v>
          </cell>
          <cell r="F673">
            <v>2.9276812877573981</v>
          </cell>
          <cell r="G673">
            <v>6.7702980905947854</v>
          </cell>
          <cell r="H673">
            <v>17.986070388161188</v>
          </cell>
          <cell r="I673">
            <v>18.755313846354959</v>
          </cell>
          <cell r="J673">
            <v>19.921881546024188</v>
          </cell>
          <cell r="K673">
            <v>20.583985263351671</v>
          </cell>
          <cell r="L673">
            <v>21.453609596768736</v>
          </cell>
          <cell r="M673">
            <v>22.629199928881693</v>
          </cell>
          <cell r="N673">
            <v>23.885497804510283</v>
          </cell>
          <cell r="O673">
            <v>25.076127016987272</v>
          </cell>
        </row>
        <row r="674">
          <cell r="A674" t="str">
            <v>ITOT-SWHCONBR7</v>
          </cell>
          <cell r="B674" t="str">
            <v>VAR_fout</v>
          </cell>
          <cell r="C674" t="str">
            <v>ITOT-ELS</v>
          </cell>
          <cell r="I674">
            <v>3.4100230599255306E-3</v>
          </cell>
          <cell r="J674">
            <v>1.0988391687579967E-2</v>
          </cell>
          <cell r="K674">
            <v>1.0999026623238596E-2</v>
          </cell>
          <cell r="L674">
            <v>7.1879484112537806E-3</v>
          </cell>
          <cell r="M674">
            <v>4.1869341835765626E-3</v>
          </cell>
          <cell r="N674">
            <v>4.2360969660275262E-3</v>
          </cell>
          <cell r="O674">
            <v>1.0091565724251055E-2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ITOT-SWHC</v>
          </cell>
          <cell r="I675">
            <v>5.9463181149184505E-4</v>
          </cell>
          <cell r="J675">
            <v>1.9161299321859416E-3</v>
          </cell>
          <cell r="K675">
            <v>1.9179844272860212E-3</v>
          </cell>
          <cell r="L675">
            <v>1.2534175604041538E-3</v>
          </cell>
          <cell r="M675">
            <v>7.3010774837154087E-4</v>
          </cell>
          <cell r="N675">
            <v>7.3868063889839667E-4</v>
          </cell>
          <cell r="O675">
            <v>1.7597435272274859E-3</v>
          </cell>
        </row>
        <row r="676">
          <cell r="A676" t="str">
            <v>ITOT-SWHCONBR7</v>
          </cell>
          <cell r="B676" t="str">
            <v>VAR_fin</v>
          </cell>
          <cell r="C676" t="str">
            <v>CON</v>
          </cell>
          <cell r="I676">
            <v>4.0046548714173765E-3</v>
          </cell>
          <cell r="J676">
            <v>1.2904521619765904E-2</v>
          </cell>
          <cell r="K676">
            <v>1.2917011050524606E-2</v>
          </cell>
          <cell r="L676">
            <v>8.4413659716579392E-3</v>
          </cell>
          <cell r="M676">
            <v>4.9170419319481094E-3</v>
          </cell>
          <cell r="N676">
            <v>4.9747776049259259E-3</v>
          </cell>
          <cell r="O676">
            <v>1.1851309251478538E-2</v>
          </cell>
        </row>
        <row r="677">
          <cell r="A677" t="str">
            <v>ITOT-SWHCONBR7</v>
          </cell>
          <cell r="B677" t="str">
            <v>VAR_ncap</v>
          </cell>
          <cell r="C677" t="str">
            <v>-</v>
          </cell>
          <cell r="I677">
            <v>2.1638234800230499E-4</v>
          </cell>
          <cell r="J677">
            <v>4.8513030477785802E-4</v>
          </cell>
          <cell r="K677">
            <v>7.8740537687270799E-7</v>
          </cell>
          <cell r="L677">
            <v>3.3012976688080801E-6</v>
          </cell>
          <cell r="M677">
            <v>2.6293625451868398E-4</v>
          </cell>
          <cell r="N677">
            <v>4.7733119063880397E-6</v>
          </cell>
          <cell r="O677">
            <v>3.7599809907026501E-4</v>
          </cell>
        </row>
        <row r="678">
          <cell r="A678" t="str">
            <v>ITOT-SWHCONBR7</v>
          </cell>
          <cell r="B678" t="str">
            <v>VAR_cap</v>
          </cell>
          <cell r="C678" t="str">
            <v>-</v>
          </cell>
          <cell r="I678">
            <v>2.1638234800230499E-4</v>
          </cell>
          <cell r="J678">
            <v>7.0151265278016299E-4</v>
          </cell>
          <cell r="K678">
            <v>7.0230005815703495E-4</v>
          </cell>
          <cell r="L678">
            <v>4.5818949036606699E-4</v>
          </cell>
          <cell r="M678">
            <v>2.6702495756436502E-4</v>
          </cell>
          <cell r="N678">
            <v>2.7010377429170399E-4</v>
          </cell>
          <cell r="O678">
            <v>6.4370766549533699E-4</v>
          </cell>
        </row>
        <row r="679">
          <cell r="A679" t="str">
            <v>RHNS-SHSTG-ELCHP</v>
          </cell>
          <cell r="B679" t="str">
            <v>VAR_fout</v>
          </cell>
          <cell r="C679" t="str">
            <v>RHNS-SHAELCH</v>
          </cell>
          <cell r="E679">
            <v>1.9883614926763771E-2</v>
          </cell>
          <cell r="F679">
            <v>7.3744204509289479E-2</v>
          </cell>
          <cell r="G679">
            <v>0.16447189914238219</v>
          </cell>
          <cell r="H679">
            <v>0.239572545865017</v>
          </cell>
          <cell r="I679">
            <v>0.3241652772600227</v>
          </cell>
          <cell r="J679">
            <v>0.39957448164955101</v>
          </cell>
          <cell r="K679">
            <v>0.48291013994736565</v>
          </cell>
          <cell r="L679">
            <v>0.47902874279684443</v>
          </cell>
          <cell r="M679">
            <v>0.49637026005713897</v>
          </cell>
          <cell r="N679">
            <v>0.50105202676364335</v>
          </cell>
          <cell r="O679">
            <v>0.47981194687103207</v>
          </cell>
        </row>
        <row r="680">
          <cell r="A680" t="str">
            <v>RHNS-SHSTG-ELCHP</v>
          </cell>
          <cell r="B680" t="str">
            <v>VAR_fin</v>
          </cell>
          <cell r="C680" t="str">
            <v>RHNS-SHAELCH</v>
          </cell>
          <cell r="E680">
            <v>1.9885813956663868E-2</v>
          </cell>
          <cell r="F680">
            <v>7.376059492437996E-2</v>
          </cell>
          <cell r="G680">
            <v>0.16449336329014505</v>
          </cell>
          <cell r="H680">
            <v>0.239596231948837</v>
          </cell>
          <cell r="I680">
            <v>0.32419327692334543</v>
          </cell>
          <cell r="J680">
            <v>0.39960626170425806</v>
          </cell>
          <cell r="K680">
            <v>0.48294681599234146</v>
          </cell>
          <cell r="L680">
            <v>0.47906612051532099</v>
          </cell>
          <cell r="M680">
            <v>0.4964078918048857</v>
          </cell>
          <cell r="N680">
            <v>0.50108959248951424</v>
          </cell>
          <cell r="O680">
            <v>0.47988390555371602</v>
          </cell>
        </row>
        <row r="681">
          <cell r="A681" t="str">
            <v>RHNS-SHSTG-ELCHP</v>
          </cell>
          <cell r="B681" t="str">
            <v>VAR_ncap</v>
          </cell>
          <cell r="C681" t="str">
            <v>-</v>
          </cell>
          <cell r="D681">
            <v>2.0415262815818601E-4</v>
          </cell>
          <cell r="E681">
            <v>2.9606018202700301E-3</v>
          </cell>
          <cell r="F681">
            <v>6.3938042277240604E-3</v>
          </cell>
          <cell r="G681">
            <v>1.11985118060216E-2</v>
          </cell>
          <cell r="H681">
            <v>6.0619581726408999E-3</v>
          </cell>
          <cell r="I681">
            <v>1.83432903278841E-2</v>
          </cell>
          <cell r="J681">
            <v>1.82569931688716E-2</v>
          </cell>
          <cell r="K681">
            <v>1.8822061071370098E-2</v>
          </cell>
          <cell r="L681">
            <v>1.7972631343594E-2</v>
          </cell>
          <cell r="M681">
            <v>1.87217109000569E-2</v>
          </cell>
          <cell r="N681">
            <v>2.1398212836341201E-2</v>
          </cell>
          <cell r="O681">
            <v>1.5516247012931099E-2</v>
          </cell>
        </row>
        <row r="682">
          <cell r="A682" t="str">
            <v>RHNS-SHSTG-ELCHP</v>
          </cell>
          <cell r="B682" t="str">
            <v>VAR_cap</v>
          </cell>
          <cell r="C682" t="str">
            <v>-</v>
          </cell>
          <cell r="D682">
            <v>2.0415262815818601E-4</v>
          </cell>
          <cell r="E682">
            <v>3.1421485857227325E-3</v>
          </cell>
          <cell r="F682">
            <v>9.5031630045195447E-3</v>
          </cell>
          <cell r="G682">
            <v>2.0646351692647464E-2</v>
          </cell>
          <cell r="H682">
            <v>2.4965590655000175E-2</v>
          </cell>
          <cell r="I682">
            <v>3.4588205472088809E-2</v>
          </cell>
          <cell r="J682">
            <v>4.2499834106797391E-2</v>
          </cell>
          <cell r="K682">
            <v>5.4971568962007895E-2</v>
          </cell>
          <cell r="L682">
            <v>5.4756773032066344E-2</v>
          </cell>
          <cell r="M682">
            <v>5.4772258260888558E-2</v>
          </cell>
          <cell r="N682">
            <v>5.4767347572648679E-2</v>
          </cell>
          <cell r="O682">
            <v>5.4814334829669582E-2</v>
          </cell>
        </row>
        <row r="683">
          <cell r="A683" t="str">
            <v>RHNS-SHSOLBR</v>
          </cell>
          <cell r="B683" t="str">
            <v>VAR_fout</v>
          </cell>
          <cell r="C683" t="str">
            <v>RHNS-SHASOL</v>
          </cell>
          <cell r="E683">
            <v>1.3410938247470276E-2</v>
          </cell>
          <cell r="F683">
            <v>1.8192130107592016E-2</v>
          </cell>
          <cell r="G683">
            <v>1.0869865057423727E-2</v>
          </cell>
          <cell r="H683">
            <v>3.1647716551074651E-2</v>
          </cell>
          <cell r="I683">
            <v>3.1704018282679401E-2</v>
          </cell>
          <cell r="J683">
            <v>3.167887413688051E-2</v>
          </cell>
          <cell r="K683">
            <v>4.4220730296590446E-2</v>
          </cell>
          <cell r="L683">
            <v>4.0818297189178839E-3</v>
          </cell>
          <cell r="M683">
            <v>3.8728761721120264E-3</v>
          </cell>
          <cell r="N683">
            <v>1.3757557209234897E-3</v>
          </cell>
          <cell r="O683">
            <v>6.9607048213942363E-3</v>
          </cell>
        </row>
        <row r="684">
          <cell r="A684" t="str">
            <v>RHNS-SHSOLBR</v>
          </cell>
          <cell r="B684" t="str">
            <v>VAR_fin</v>
          </cell>
          <cell r="C684" t="str">
            <v>SOL</v>
          </cell>
          <cell r="E684">
            <v>1.3410938247470276E-2</v>
          </cell>
          <cell r="F684">
            <v>1.8192130107592016E-2</v>
          </cell>
          <cell r="G684">
            <v>1.0869865057423727E-2</v>
          </cell>
          <cell r="H684">
            <v>3.1647716551074651E-2</v>
          </cell>
          <cell r="I684">
            <v>3.1704018282679401E-2</v>
          </cell>
          <cell r="J684">
            <v>3.167887413688051E-2</v>
          </cell>
          <cell r="K684">
            <v>4.4220730296590446E-2</v>
          </cell>
          <cell r="L684">
            <v>4.0818297189178839E-3</v>
          </cell>
          <cell r="M684">
            <v>3.8728761721120264E-3</v>
          </cell>
          <cell r="N684">
            <v>1.3757557209234897E-3</v>
          </cell>
          <cell r="O684">
            <v>6.9607048213942363E-3</v>
          </cell>
        </row>
        <row r="685">
          <cell r="A685" t="str">
            <v>RHNS-SHSOLBR</v>
          </cell>
          <cell r="B685" t="str">
            <v>VAR_ncap</v>
          </cell>
          <cell r="C685" t="str">
            <v>-</v>
          </cell>
          <cell r="E685">
            <v>2.4649301863425002E-3</v>
          </cell>
          <cell r="F685">
            <v>3.5409673182822202E-4</v>
          </cell>
          <cell r="G685">
            <v>4.3115725203798702E-5</v>
          </cell>
          <cell r="H685">
            <v>3.1651462505046398E-3</v>
          </cell>
          <cell r="I685">
            <v>1.55278010855482E-3</v>
          </cell>
          <cell r="J685">
            <v>1.42632808719627E-4</v>
          </cell>
          <cell r="K685">
            <v>4.8523265658757904E-3</v>
          </cell>
          <cell r="L685">
            <v>1.3341802257675599E-3</v>
          </cell>
          <cell r="M685">
            <v>3.6641227806362902E-4</v>
          </cell>
          <cell r="N685">
            <v>4.4189135704863301E-3</v>
          </cell>
          <cell r="O685">
            <v>1.80450764864466E-3</v>
          </cell>
        </row>
        <row r="686">
          <cell r="A686" t="str">
            <v>RHNS-SHSOLBR</v>
          </cell>
          <cell r="B686" t="str">
            <v>VAR_cap</v>
          </cell>
          <cell r="C686" t="str">
            <v>-</v>
          </cell>
          <cell r="E686">
            <v>2.4649301863425002E-3</v>
          </cell>
          <cell r="F686">
            <v>2.8190269181707201E-3</v>
          </cell>
          <cell r="G686">
            <v>2.8621426433745201E-3</v>
          </cell>
          <cell r="H686">
            <v>4.8252504030860304E-3</v>
          </cell>
          <cell r="I686">
            <v>4.8271986823453603E-3</v>
          </cell>
          <cell r="J686">
            <v>4.8605591677791E-3</v>
          </cell>
          <cell r="K686">
            <v>6.5477394831502398E-3</v>
          </cell>
          <cell r="L686">
            <v>6.5488324010178796E-3</v>
          </cell>
          <cell r="M686">
            <v>6.5529190697069797E-3</v>
          </cell>
          <cell r="N686">
            <v>6.5560060910013502E-3</v>
          </cell>
          <cell r="O686">
            <v>6.5898334971946099E-3</v>
          </cell>
        </row>
        <row r="687">
          <cell r="A687" t="str">
            <v>RHES-SHPLTBR</v>
          </cell>
          <cell r="B687" t="str">
            <v>VAR_fout</v>
          </cell>
          <cell r="C687" t="str">
            <v>RHES-SHPLT</v>
          </cell>
          <cell r="D687">
            <v>1.2957745546677457</v>
          </cell>
          <cell r="E687">
            <v>1.4869022994460079</v>
          </cell>
          <cell r="F687">
            <v>1.486902287197895</v>
          </cell>
          <cell r="G687">
            <v>1.4869032474191337</v>
          </cell>
          <cell r="H687">
            <v>1.486904545770654</v>
          </cell>
          <cell r="I687">
            <v>1.4869058731204874</v>
          </cell>
          <cell r="J687">
            <v>1.4869070060288057</v>
          </cell>
          <cell r="K687">
            <v>1.4869083548932422</v>
          </cell>
          <cell r="L687">
            <v>1.4869094227389932</v>
          </cell>
          <cell r="M687">
            <v>1.4869125402229477</v>
          </cell>
          <cell r="N687">
            <v>1.4869166643461411</v>
          </cell>
          <cell r="O687">
            <v>1.4869302465001391</v>
          </cell>
        </row>
        <row r="688">
          <cell r="A688" t="str">
            <v>RHES-SHPLTBR</v>
          </cell>
          <cell r="B688" t="str">
            <v>VAR_fin</v>
          </cell>
          <cell r="C688" t="str">
            <v>RPLT</v>
          </cell>
          <cell r="D688">
            <v>1.4397495051863833</v>
          </cell>
          <cell r="E688">
            <v>1.6521136660511202</v>
          </cell>
          <cell r="F688">
            <v>1.6521136524421047</v>
          </cell>
          <cell r="G688">
            <v>1.6521147193545953</v>
          </cell>
          <cell r="H688">
            <v>1.6521161619673947</v>
          </cell>
          <cell r="I688">
            <v>1.6521176368005419</v>
          </cell>
          <cell r="J688">
            <v>1.6521188955875612</v>
          </cell>
          <cell r="K688">
            <v>1.6521203943258265</v>
          </cell>
          <cell r="L688">
            <v>1.6521215808211045</v>
          </cell>
          <cell r="M688">
            <v>1.6521250446921638</v>
          </cell>
          <cell r="N688">
            <v>1.6521296270512664</v>
          </cell>
          <cell r="O688">
            <v>1.6521447183334859</v>
          </cell>
        </row>
        <row r="689">
          <cell r="A689" t="str">
            <v>RHES-SHPLTBR</v>
          </cell>
          <cell r="B689" t="str">
            <v>VAR_ncap</v>
          </cell>
          <cell r="C689" t="str">
            <v>-</v>
          </cell>
          <cell r="E689">
            <v>1.57941616313069E-2</v>
          </cell>
          <cell r="F689">
            <v>4.0892247814672799E-6</v>
          </cell>
          <cell r="G689">
            <v>3.1009566031773601E-6</v>
          </cell>
          <cell r="H689">
            <v>8.6609797804112307E-2</v>
          </cell>
          <cell r="I689">
            <v>3.3769099022084699E-2</v>
          </cell>
          <cell r="J689">
            <v>9.8123304293274801E-6</v>
          </cell>
          <cell r="K689">
            <v>8.7496640571952999E-2</v>
          </cell>
          <cell r="L689">
            <v>2.75253550450387E-2</v>
          </cell>
          <cell r="M689">
            <v>5.23625797778685E-3</v>
          </cell>
          <cell r="N689">
            <v>8.1665747622016394E-2</v>
          </cell>
          <cell r="O689">
            <v>3.3501276378419299E-2</v>
          </cell>
        </row>
        <row r="690">
          <cell r="A690" t="str">
            <v>RHES-SHPLTBR</v>
          </cell>
          <cell r="B690" t="str">
            <v>VAR_cap</v>
          </cell>
          <cell r="C690" t="str">
            <v>-</v>
          </cell>
          <cell r="D690">
            <v>0.104681131456585</v>
          </cell>
          <cell r="E690">
            <v>0.12047517169982909</v>
          </cell>
          <cell r="F690">
            <v>0.12047816060496057</v>
          </cell>
          <cell r="G690">
            <v>0.12047964419341464</v>
          </cell>
          <cell r="H690">
            <v>0.12185344989438354</v>
          </cell>
          <cell r="I690">
            <v>0.12038095399293412</v>
          </cell>
          <cell r="J690">
            <v>0.12038750536591698</v>
          </cell>
          <cell r="K690">
            <v>0.12127367125684041</v>
          </cell>
          <cell r="L690">
            <v>0.12021727152547446</v>
          </cell>
          <cell r="M690">
            <v>0.12025624972887732</v>
          </cell>
          <cell r="N690">
            <v>0.12119634884127121</v>
          </cell>
          <cell r="O690">
            <v>0.12040113461016799</v>
          </cell>
        </row>
        <row r="691">
          <cell r="A691" t="str">
            <v>RHES-SHCONBR6</v>
          </cell>
          <cell r="B691" t="str">
            <v>VAR_fout</v>
          </cell>
          <cell r="C691" t="str">
            <v>RHES-SHCON</v>
          </cell>
          <cell r="E691">
            <v>5.8297178847681395E-4</v>
          </cell>
          <cell r="F691">
            <v>5.8362740039521511E-4</v>
          </cell>
          <cell r="G691">
            <v>5.8587057375700973E-4</v>
          </cell>
          <cell r="H691">
            <v>5.8673664481785192E-4</v>
          </cell>
          <cell r="I691">
            <v>5.881917423274422E-4</v>
          </cell>
          <cell r="J691">
            <v>5.8842738985104466E-4</v>
          </cell>
          <cell r="K691">
            <v>6.1644742869619497E-4</v>
          </cell>
          <cell r="L691">
            <v>5.146748855861075E-4</v>
          </cell>
          <cell r="M691">
            <v>5.9348719171374489E-4</v>
          </cell>
          <cell r="N691">
            <v>6.2761847787781407E-4</v>
          </cell>
          <cell r="O691">
            <v>6.2568253607206425E-4</v>
          </cell>
        </row>
        <row r="692">
          <cell r="A692" t="str">
            <v>RHES-SHCONBR6</v>
          </cell>
          <cell r="B692" t="str">
            <v>VAR_fin</v>
          </cell>
          <cell r="C692" t="str">
            <v>CON</v>
          </cell>
          <cell r="E692">
            <v>5.8297178847681395E-4</v>
          </cell>
          <cell r="F692">
            <v>5.8362740039521511E-4</v>
          </cell>
          <cell r="G692">
            <v>5.8587057375700973E-4</v>
          </cell>
          <cell r="H692">
            <v>5.8673664481785192E-4</v>
          </cell>
          <cell r="I692">
            <v>5.881917423274422E-4</v>
          </cell>
          <cell r="J692">
            <v>5.8842738985104466E-4</v>
          </cell>
          <cell r="K692">
            <v>6.1644742869619497E-4</v>
          </cell>
          <cell r="L692">
            <v>5.146748855861075E-4</v>
          </cell>
          <cell r="M692">
            <v>5.9348719171374489E-4</v>
          </cell>
          <cell r="N692">
            <v>6.2761847787781407E-4</v>
          </cell>
          <cell r="O692">
            <v>6.2568253607206425E-4</v>
          </cell>
        </row>
        <row r="693">
          <cell r="A693" t="str">
            <v>RHES-SHCONBR6</v>
          </cell>
          <cell r="B693" t="str">
            <v>VAR_ncap</v>
          </cell>
          <cell r="C693" t="str">
            <v>-</v>
          </cell>
          <cell r="E693">
            <v>4.5598270192880899E-5</v>
          </cell>
          <cell r="F693">
            <v>1.7525708277752399E-7</v>
          </cell>
          <cell r="G693">
            <v>2.4370186644875301E-7</v>
          </cell>
          <cell r="H693">
            <v>1.3932576635580999E-7</v>
          </cell>
          <cell r="I693">
            <v>1.8085897940949201E-7</v>
          </cell>
          <cell r="J693">
            <v>8.49842403211043E-8</v>
          </cell>
          <cell r="K693">
            <v>1.7143506692064101E-5</v>
          </cell>
          <cell r="L693">
            <v>2.2688574660029001E-5</v>
          </cell>
          <cell r="M693">
            <v>6.60685688975416E-6</v>
          </cell>
          <cell r="N693">
            <v>2.89826902811221E-6</v>
          </cell>
          <cell r="O693">
            <v>9.9398046450516703E-8</v>
          </cell>
        </row>
        <row r="694">
          <cell r="A694" t="str">
            <v>RHES-SHCONBR6</v>
          </cell>
          <cell r="B694" t="str">
            <v>VAR_cap</v>
          </cell>
          <cell r="C694" t="str">
            <v>-</v>
          </cell>
          <cell r="E694">
            <v>4.5598270192880899E-5</v>
          </cell>
          <cell r="F694">
            <v>4.5773527275658503E-5</v>
          </cell>
          <cell r="G694">
            <v>4.6017229142107202E-5</v>
          </cell>
          <cell r="H694">
            <v>4.6156554908463001E-5</v>
          </cell>
          <cell r="I694">
            <v>4.6337413887872502E-5</v>
          </cell>
          <cell r="J694">
            <v>4.6422398128193597E-5</v>
          </cell>
          <cell r="K694">
            <v>4.8740212517412303E-5</v>
          </cell>
          <cell r="L694">
            <v>4.0468767330138502E-5</v>
          </cell>
          <cell r="M694">
            <v>4.6844107227933598E-5</v>
          </cell>
          <cell r="N694">
            <v>4.9599414669629801E-5</v>
          </cell>
          <cell r="O694">
            <v>4.9521589556731101E-5</v>
          </cell>
        </row>
        <row r="695">
          <cell r="A695" t="str">
            <v>RHSA-WHPLTBR</v>
          </cell>
          <cell r="B695" t="str">
            <v>VAR_fout</v>
          </cell>
          <cell r="C695" t="str">
            <v>RHSA-WHPLT</v>
          </cell>
          <cell r="D695">
            <v>0.1698109573523594</v>
          </cell>
          <cell r="E695">
            <v>0.19485565119687537</v>
          </cell>
          <cell r="F695">
            <v>0.12892324488684304</v>
          </cell>
          <cell r="G695">
            <v>0.13443051922642063</v>
          </cell>
          <cell r="H695">
            <v>0.1392405628762064</v>
          </cell>
          <cell r="I695">
            <v>0.14311138455696845</v>
          </cell>
          <cell r="J695">
            <v>0.14628429993558792</v>
          </cell>
          <cell r="K695">
            <v>0.1492275690886356</v>
          </cell>
          <cell r="L695">
            <v>0.15138281438808712</v>
          </cell>
          <cell r="M695">
            <v>0.15385940995690181</v>
          </cell>
          <cell r="N695">
            <v>0.15384885333155873</v>
          </cell>
          <cell r="O695">
            <v>0.15387134737843686</v>
          </cell>
        </row>
        <row r="696">
          <cell r="A696" t="str">
            <v>RHSA-WHPLTBR</v>
          </cell>
          <cell r="B696" t="str">
            <v>VAR_fin</v>
          </cell>
          <cell r="C696" t="str">
            <v>RPLT</v>
          </cell>
          <cell r="D696">
            <v>0.27169753176377476</v>
          </cell>
          <cell r="E696">
            <v>0.31176904191500071</v>
          </cell>
          <cell r="F696">
            <v>0.20627719181894902</v>
          </cell>
          <cell r="G696">
            <v>0.2150888307622732</v>
          </cell>
          <cell r="H696">
            <v>0.22278490060193021</v>
          </cell>
          <cell r="I696">
            <v>0.22897821529114959</v>
          </cell>
          <cell r="J696">
            <v>0.23405487989694065</v>
          </cell>
          <cell r="K696">
            <v>0.23876411054181698</v>
          </cell>
          <cell r="L696">
            <v>0.24221250302093952</v>
          </cell>
          <cell r="M696">
            <v>0.24617505593104283</v>
          </cell>
          <cell r="N696">
            <v>0.24615816533049403</v>
          </cell>
          <cell r="O696">
            <v>0.24619415580549886</v>
          </cell>
        </row>
        <row r="697">
          <cell r="A697" t="str">
            <v>RHSA-WHPLTBR</v>
          </cell>
          <cell r="B697" t="str">
            <v>VAR_ncap</v>
          </cell>
          <cell r="C697" t="str">
            <v>-</v>
          </cell>
          <cell r="E697">
            <v>1.9662794903830402E-3</v>
          </cell>
          <cell r="F697">
            <v>1.4417391726127501E-6</v>
          </cell>
          <cell r="G697">
            <v>2.3109373024575699E-6</v>
          </cell>
          <cell r="H697">
            <v>5.67020216471582E-3</v>
          </cell>
          <cell r="I697">
            <v>4.1601958808459199E-3</v>
          </cell>
          <cell r="J697">
            <v>2.25029983500847E-4</v>
          </cell>
          <cell r="K697">
            <v>5.9313328752239203E-3</v>
          </cell>
          <cell r="L697">
            <v>3.6346469552625401E-3</v>
          </cell>
          <cell r="M697">
            <v>8.2611960061599503E-4</v>
          </cell>
          <cell r="N697">
            <v>6.2481688063064297E-3</v>
          </cell>
          <cell r="O697">
            <v>3.8078128251827301E-3</v>
          </cell>
        </row>
        <row r="698">
          <cell r="A698" t="str">
            <v>RHSA-WHPLTBR</v>
          </cell>
          <cell r="B698" t="str">
            <v>VAR_cap</v>
          </cell>
          <cell r="C698" t="str">
            <v>-</v>
          </cell>
          <cell r="D698">
            <v>1.12410901121583E-2</v>
          </cell>
          <cell r="E698">
            <v>1.3207203780003895E-2</v>
          </cell>
          <cell r="F698">
            <v>1.3193240007756733E-2</v>
          </cell>
          <cell r="G698">
            <v>1.3189637612491811E-2</v>
          </cell>
          <cell r="H698">
            <v>9.5874159526728193E-3</v>
          </cell>
          <cell r="I698">
            <v>9.8312501159256403E-3</v>
          </cell>
          <cell r="J698">
            <v>1.0053857790659303E-2</v>
          </cell>
          <cell r="K698">
            <v>1.0314260911276291E-2</v>
          </cell>
          <cell r="L698">
            <v>1.0397704598243913E-2</v>
          </cell>
          <cell r="M698">
            <v>1.0389381987847187E-2</v>
          </cell>
          <cell r="N698">
            <v>1.0603477256127548E-2</v>
          </cell>
          <cell r="O698">
            <v>1.0879240177651073E-2</v>
          </cell>
        </row>
        <row r="699">
          <cell r="A699" t="str">
            <v>ITOT-SWHCONBR8</v>
          </cell>
          <cell r="B699" t="str">
            <v>VAR_fout</v>
          </cell>
          <cell r="C699" t="str">
            <v>ITOT-ELS</v>
          </cell>
          <cell r="J699">
            <v>3.6790509083672038E-4</v>
          </cell>
          <cell r="K699">
            <v>7.6378839826511929E-4</v>
          </cell>
          <cell r="L699">
            <v>7.2274936106596214E-4</v>
          </cell>
          <cell r="M699">
            <v>9.5056975653042084E-4</v>
          </cell>
          <cell r="N699">
            <v>8.1916685087774692E-4</v>
          </cell>
          <cell r="O699">
            <v>1.7295794432546743E-3</v>
          </cell>
        </row>
        <row r="700">
          <cell r="A700" t="str">
            <v>ITOT-SWHCONBR8</v>
          </cell>
          <cell r="B700" t="str">
            <v>VAR_fout</v>
          </cell>
          <cell r="C700" t="str">
            <v>ITOT-SWHC</v>
          </cell>
          <cell r="J700">
            <v>1.4204891837243697E-3</v>
          </cell>
          <cell r="K700">
            <v>2.9490028417988806E-3</v>
          </cell>
          <cell r="L700">
            <v>2.7905502682851941E-3</v>
          </cell>
          <cell r="M700">
            <v>3.6701695387146328E-3</v>
          </cell>
          <cell r="N700">
            <v>3.1628201955319441E-3</v>
          </cell>
          <cell r="O700">
            <v>6.6779420908466237E-3</v>
          </cell>
        </row>
        <row r="701">
          <cell r="A701" t="str">
            <v>ITOT-SWHCONBR8</v>
          </cell>
          <cell r="B701" t="str">
            <v>VAR_fin</v>
          </cell>
          <cell r="C701" t="str">
            <v>CON</v>
          </cell>
          <cell r="J701">
            <v>1.7883942745610889E-3</v>
          </cell>
          <cell r="K701">
            <v>3.7127912400639995E-3</v>
          </cell>
          <cell r="L701">
            <v>3.5132996293511555E-3</v>
          </cell>
          <cell r="M701">
            <v>4.6207392952450528E-3</v>
          </cell>
          <cell r="N701">
            <v>3.9819870464096888E-3</v>
          </cell>
          <cell r="O701">
            <v>8.407521534101299E-3</v>
          </cell>
        </row>
        <row r="702">
          <cell r="A702" t="str">
            <v>ITOT-SWHCONBR8</v>
          </cell>
          <cell r="B702" t="str">
            <v>VAR_ncap</v>
          </cell>
          <cell r="C702" t="str">
            <v>-</v>
          </cell>
          <cell r="J702">
            <v>9.6299628300134001E-5</v>
          </cell>
          <cell r="K702">
            <v>1.04778033885433E-4</v>
          </cell>
          <cell r="L702">
            <v>1.96019906223098E-6</v>
          </cell>
          <cell r="M702">
            <v>1.4380924680130799E-4</v>
          </cell>
          <cell r="N702">
            <v>5.2075240918711201E-5</v>
          </cell>
          <cell r="O702">
            <v>2.60702803173102E-4</v>
          </cell>
        </row>
        <row r="703">
          <cell r="A703" t="str">
            <v>ITOT-SWHCONBR8</v>
          </cell>
          <cell r="B703" t="str">
            <v>VAR_cap</v>
          </cell>
          <cell r="C703" t="str">
            <v>-</v>
          </cell>
          <cell r="J703">
            <v>9.6299628300134001E-5</v>
          </cell>
          <cell r="K703">
            <v>2.0107766218556701E-4</v>
          </cell>
          <cell r="L703">
            <v>1.9027860073092599E-4</v>
          </cell>
          <cell r="M703">
            <v>2.5054747974897199E-4</v>
          </cell>
          <cell r="N703">
            <v>2.1578176372102499E-4</v>
          </cell>
          <cell r="O703">
            <v>4.56587290893121E-4</v>
          </cell>
        </row>
        <row r="704">
          <cell r="A704" t="str">
            <v>D-SCOM_KEV_HFC_ELC_CHP</v>
          </cell>
          <cell r="B704" t="str">
            <v>VAR_fout</v>
          </cell>
          <cell r="C704" t="str">
            <v>ELC5</v>
          </cell>
          <cell r="G704">
            <v>3.1002467035033321E-3</v>
          </cell>
          <cell r="H704">
            <v>1.0216313938340412E-2</v>
          </cell>
          <cell r="I704">
            <v>1.1178613985694938E-2</v>
          </cell>
          <cell r="J704">
            <v>1.3699203233300697E-2</v>
          </cell>
          <cell r="K704">
            <v>1.6299563646948359E-2</v>
          </cell>
          <cell r="L704">
            <v>2.3819988439203799E-2</v>
          </cell>
          <cell r="M704">
            <v>2.7495525223101919E-2</v>
          </cell>
          <cell r="N704">
            <v>7.6270346957028848E-2</v>
          </cell>
          <cell r="O704">
            <v>7.8687628955354055E-2</v>
          </cell>
        </row>
        <row r="705">
          <cell r="A705" t="str">
            <v>D-SCOM_KEV_HFC_ELC_CHP</v>
          </cell>
          <cell r="B705" t="str">
            <v>VAR_fout</v>
          </cell>
          <cell r="C705" t="str">
            <v>SCOM_ELC</v>
          </cell>
          <cell r="G705">
            <v>3.1044292172145954E-3</v>
          </cell>
          <cell r="H705">
            <v>1.0218689043364128E-2</v>
          </cell>
          <cell r="I705">
            <v>1.1183515890798334E-2</v>
          </cell>
          <cell r="J705">
            <v>1.3724802947404838E-2</v>
          </cell>
          <cell r="K705">
            <v>1.6653436019933784E-2</v>
          </cell>
          <cell r="L705">
            <v>2.3984326047681751E-2</v>
          </cell>
          <cell r="M705">
            <v>2.7639318335650708E-2</v>
          </cell>
          <cell r="N705">
            <v>7.6504009795177477E-2</v>
          </cell>
          <cell r="O705">
            <v>7.9026617510850064E-2</v>
          </cell>
        </row>
        <row r="706">
          <cell r="A706" t="str">
            <v>D-SCOM_KEV_HFC_ELC_CHP</v>
          </cell>
          <cell r="B706" t="str">
            <v>VAR_fin</v>
          </cell>
          <cell r="C706" t="str">
            <v>SCOM_KEV_HFC_ELC_CHP</v>
          </cell>
          <cell r="G706">
            <v>6.1849115568301423E-3</v>
          </cell>
          <cell r="H706">
            <v>2.0415238617816741E-2</v>
          </cell>
          <cell r="I706">
            <v>2.2343027974578107E-2</v>
          </cell>
          <cell r="J706">
            <v>2.7424006180705542E-2</v>
          </cell>
          <cell r="K706">
            <v>3.2932978654587143E-2</v>
          </cell>
          <cell r="L706">
            <v>4.7784550122997795E-2</v>
          </cell>
          <cell r="M706">
            <v>5.5115079194864809E-2</v>
          </cell>
          <cell r="N706">
            <v>0.15275467691274761</v>
          </cell>
          <cell r="O706">
            <v>0.15769476722153644</v>
          </cell>
        </row>
        <row r="707">
          <cell r="A707" t="str">
            <v>D-EH2R</v>
          </cell>
          <cell r="B707" t="str">
            <v>VAR_fout</v>
          </cell>
          <cell r="C707" t="str">
            <v>EH2</v>
          </cell>
          <cell r="I707">
            <v>2.5263582879766253E-2</v>
          </cell>
          <cell r="J707">
            <v>0.13678469839551854</v>
          </cell>
          <cell r="K707">
            <v>0.13479000904974589</v>
          </cell>
          <cell r="L707">
            <v>5.7777918977968801E-2</v>
          </cell>
          <cell r="M707">
            <v>3.4882305910930368E-2</v>
          </cell>
          <cell r="N707">
            <v>2.6365606476074752E-2</v>
          </cell>
          <cell r="O707">
            <v>4.9439324906124855E-2</v>
          </cell>
        </row>
        <row r="708">
          <cell r="A708" t="str">
            <v>D-EH2R</v>
          </cell>
          <cell r="B708" t="str">
            <v>VAR_fin</v>
          </cell>
          <cell r="C708" t="str">
            <v>H2</v>
          </cell>
          <cell r="I708">
            <v>2.5263582879766253E-2</v>
          </cell>
          <cell r="J708">
            <v>0.13678469839551854</v>
          </cell>
          <cell r="K708">
            <v>0.13479000904974589</v>
          </cell>
          <cell r="L708">
            <v>5.7777918977968801E-2</v>
          </cell>
          <cell r="M708">
            <v>3.4882305910930368E-2</v>
          </cell>
          <cell r="N708">
            <v>2.6365606476074752E-2</v>
          </cell>
          <cell r="O708">
            <v>4.9439324906124855E-2</v>
          </cell>
        </row>
        <row r="709">
          <cell r="A709" t="str">
            <v>D-EH2R</v>
          </cell>
          <cell r="B709" t="str">
            <v>VAR_ncap</v>
          </cell>
          <cell r="C709" t="str">
            <v>-</v>
          </cell>
          <cell r="H709">
            <v>5.06122049096152E-6</v>
          </cell>
          <cell r="I709">
            <v>1.8642326023203201E-3</v>
          </cell>
          <cell r="J709">
            <v>9.4611451647809708E-3</v>
          </cell>
          <cell r="K709">
            <v>2.67693838880048E-4</v>
          </cell>
          <cell r="L709">
            <v>1.9918341655678099E-3</v>
          </cell>
          <cell r="M709">
            <v>6.7199705242661798E-4</v>
          </cell>
          <cell r="N709">
            <v>1.61976098402012E-3</v>
          </cell>
          <cell r="O709">
            <v>1.8576758916621699E-3</v>
          </cell>
        </row>
        <row r="710">
          <cell r="A710" t="str">
            <v>D-EH2R</v>
          </cell>
          <cell r="B710" t="str">
            <v>VAR_cap</v>
          </cell>
          <cell r="C710" t="str">
            <v>-</v>
          </cell>
          <cell r="H710">
            <v>5.06122049096152E-6</v>
          </cell>
          <cell r="I710">
            <v>1.86529544312529E-3</v>
          </cell>
          <cell r="J710">
            <v>9.4611451647809708E-3</v>
          </cell>
          <cell r="K710">
            <v>9.7288390036610207E-3</v>
          </cell>
          <cell r="L710">
            <v>3.5268389761033202E-3</v>
          </cell>
          <cell r="M710">
            <v>2.1841619450745698E-3</v>
          </cell>
          <cell r="N710">
            <v>1.7387863943717E-3</v>
          </cell>
          <cell r="O710">
            <v>3.4774368756823001E-3</v>
          </cell>
        </row>
        <row r="711">
          <cell r="A711" t="str">
            <v>SCOM-ELCSPECADV</v>
          </cell>
          <cell r="B711" t="str">
            <v>VAR_fout</v>
          </cell>
          <cell r="C711" t="str">
            <v>SCOM-ELS</v>
          </cell>
          <cell r="G711">
            <v>1.1054003030982137E-3</v>
          </cell>
          <cell r="H711">
            <v>2.6685993850467746E-3</v>
          </cell>
          <cell r="I711">
            <v>3.3483630135980641E-3</v>
          </cell>
          <cell r="J711">
            <v>3.927774787585216E-3</v>
          </cell>
          <cell r="K711">
            <v>3.9959469533993675E-3</v>
          </cell>
          <cell r="L711">
            <v>2.976937310717455E-3</v>
          </cell>
          <cell r="M711">
            <v>4.2733480280495884E-3</v>
          </cell>
          <cell r="N711">
            <v>3.6445439639331248E-3</v>
          </cell>
          <cell r="O711">
            <v>7.4625233268686081E-3</v>
          </cell>
        </row>
        <row r="712">
          <cell r="A712" t="str">
            <v>SCOM-ELCSPECADV</v>
          </cell>
          <cell r="B712" t="str">
            <v>VAR_fin</v>
          </cell>
          <cell r="C712" t="str">
            <v>SCOM_ELC</v>
          </cell>
          <cell r="G712">
            <v>9.5178252471145037E-4</v>
          </cell>
          <cell r="H712">
            <v>2.240454830518553E-3</v>
          </cell>
          <cell r="I712">
            <v>2.7427742641003999E-3</v>
          </cell>
          <cell r="J712">
            <v>3.1371751878380163E-3</v>
          </cell>
          <cell r="K712">
            <v>3.1139857902567646E-3</v>
          </cell>
          <cell r="L712">
            <v>2.319885772300656E-3</v>
          </cell>
          <cell r="M712">
            <v>3.3301605830497196E-3</v>
          </cell>
          <cell r="N712">
            <v>2.8401423362237393E-3</v>
          </cell>
          <cell r="O712">
            <v>5.8154404626316776E-3</v>
          </cell>
        </row>
        <row r="713">
          <cell r="A713" t="str">
            <v>SCOM-ELCSPECADV</v>
          </cell>
          <cell r="B713" t="str">
            <v>VAR_ncap</v>
          </cell>
          <cell r="C713" t="str">
            <v>-</v>
          </cell>
          <cell r="G713">
            <v>1.1598189027022E-4</v>
          </cell>
          <cell r="H713">
            <v>1.65962492194597E-4</v>
          </cell>
          <cell r="I713">
            <v>7.26895130701397E-5</v>
          </cell>
          <cell r="J713">
            <v>6.2491372040745306E-5</v>
          </cell>
          <cell r="K713">
            <v>1.25805402114369E-5</v>
          </cell>
          <cell r="L713">
            <v>6.87704572086008E-6</v>
          </cell>
          <cell r="M713">
            <v>3.0423599677518402E-4</v>
          </cell>
          <cell r="N713">
            <v>1.6101358211094098E-5</v>
          </cell>
          <cell r="O713">
            <v>4.58881119847108E-4</v>
          </cell>
        </row>
        <row r="714">
          <cell r="A714" t="str">
            <v>SCOM-ELCSPECADV</v>
          </cell>
          <cell r="B714" t="str">
            <v>VAR_cap</v>
          </cell>
          <cell r="C714" t="str">
            <v>-</v>
          </cell>
          <cell r="G714">
            <v>1.1598189027022E-4</v>
          </cell>
          <cell r="H714">
            <v>2.8160204140676793E-4</v>
          </cell>
          <cell r="I714">
            <v>3.5323799030020513E-4</v>
          </cell>
          <cell r="J714">
            <v>4.1403562560963407E-4</v>
          </cell>
          <cell r="K714">
            <v>4.2292267209441078E-4</v>
          </cell>
          <cell r="L714">
            <v>3.1430205406217008E-4</v>
          </cell>
          <cell r="M714">
            <v>4.5216084420046524E-4</v>
          </cell>
          <cell r="N714">
            <v>3.8546248746753155E-4</v>
          </cell>
          <cell r="O714">
            <v>7.9148326424993221E-4</v>
          </cell>
        </row>
        <row r="715">
          <cell r="A715" t="str">
            <v>RHSA-WHLTHRD</v>
          </cell>
          <cell r="B715" t="str">
            <v>VAR_fout</v>
          </cell>
          <cell r="C715" t="str">
            <v>RHSA-WHLTHRD</v>
          </cell>
          <cell r="D715">
            <v>1.3170577038539566</v>
          </cell>
          <cell r="E715">
            <v>1.4633952511820045</v>
          </cell>
          <cell r="F715">
            <v>1.325871283964714</v>
          </cell>
          <cell r="G715">
            <v>1.0300605255897315</v>
          </cell>
          <cell r="H715">
            <v>1.0113609259836855</v>
          </cell>
          <cell r="I715">
            <v>1.1651807644732148</v>
          </cell>
          <cell r="J715">
            <v>1.3433776048203319</v>
          </cell>
          <cell r="K715">
            <v>1.3478426311214782</v>
          </cell>
          <cell r="L715">
            <v>1.3213461275833442</v>
          </cell>
          <cell r="M715">
            <v>1.2554646053126206</v>
          </cell>
          <cell r="N715">
            <v>1.3628501337929544</v>
          </cell>
          <cell r="O715">
            <v>1.1884114971637372</v>
          </cell>
        </row>
        <row r="716">
          <cell r="A716" t="str">
            <v>RHSA-WHLTHRD</v>
          </cell>
          <cell r="B716" t="str">
            <v>VAR_fin</v>
          </cell>
          <cell r="C716" t="str">
            <v>RHSA_LTH</v>
          </cell>
          <cell r="D716">
            <v>1.710464550459686</v>
          </cell>
          <cell r="E716">
            <v>1.8955897036036322</v>
          </cell>
          <cell r="F716">
            <v>1.7108016567286644</v>
          </cell>
          <cell r="G716">
            <v>1.3205904174227316</v>
          </cell>
          <cell r="H716">
            <v>1.2883578674951419</v>
          </cell>
          <cell r="I716">
            <v>1.4749123600926781</v>
          </cell>
          <cell r="J716">
            <v>1.7004779807852299</v>
          </cell>
          <cell r="K716">
            <v>1.7061299128119973</v>
          </cell>
          <cell r="L716">
            <v>1.6725900349156255</v>
          </cell>
          <cell r="M716">
            <v>1.5891957029273676</v>
          </cell>
          <cell r="N716">
            <v>1.7251267516366502</v>
          </cell>
          <cell r="O716">
            <v>1.5043183508401727</v>
          </cell>
        </row>
        <row r="717">
          <cell r="A717" t="str">
            <v>RHSA-WHLTHRD</v>
          </cell>
          <cell r="B717" t="str">
            <v>VAR_ncap</v>
          </cell>
          <cell r="C717" t="str">
            <v>-</v>
          </cell>
          <cell r="E717">
            <v>0.10715149593904701</v>
          </cell>
          <cell r="F717">
            <v>8.6377259551348798E-2</v>
          </cell>
          <cell r="G717">
            <v>3.85927506075006E-2</v>
          </cell>
          <cell r="H717">
            <v>4.2638802916883503E-2</v>
          </cell>
          <cell r="I717">
            <v>4.8376300190459798E-2</v>
          </cell>
          <cell r="J717">
            <v>6.4233269404445001E-2</v>
          </cell>
          <cell r="K717">
            <v>7.1857421644715105E-2</v>
          </cell>
          <cell r="L717">
            <v>5.1315362166536101E-2</v>
          </cell>
          <cell r="M717">
            <v>4.5464168499647802E-2</v>
          </cell>
          <cell r="N717">
            <v>5.7640017261304299E-2</v>
          </cell>
          <cell r="O717">
            <v>5.3310087597275603E-2</v>
          </cell>
        </row>
        <row r="718">
          <cell r="A718" t="str">
            <v>RHSA-WHLTHRD</v>
          </cell>
          <cell r="B718" t="str">
            <v>VAR_cap</v>
          </cell>
          <cell r="C718" t="str">
            <v>-</v>
          </cell>
          <cell r="D718">
            <v>0.13737412127568699</v>
          </cell>
          <cell r="E718">
            <v>0.14447674837952298</v>
          </cell>
          <cell r="F718">
            <v>0.13373624520900398</v>
          </cell>
          <cell r="G718">
            <v>8.1502807077033002E-2</v>
          </cell>
          <cell r="H718">
            <v>9.0830511462703989E-2</v>
          </cell>
          <cell r="I718">
            <v>0.10480409916835998</v>
          </cell>
          <cell r="J718">
            <v>0.13225266331494201</v>
          </cell>
          <cell r="K718">
            <v>0.15065185820183502</v>
          </cell>
          <cell r="L718">
            <v>0.12989358850089194</v>
          </cell>
          <cell r="M718">
            <v>0.11842403341399799</v>
          </cell>
          <cell r="N718">
            <v>0.12586794317611594</v>
          </cell>
          <cell r="O718">
            <v>0.1150882117070291</v>
          </cell>
        </row>
        <row r="719">
          <cell r="A719" t="str">
            <v>RHES-SHCONBR7</v>
          </cell>
          <cell r="B719" t="str">
            <v>VAR_fout</v>
          </cell>
          <cell r="C719" t="str">
            <v>RHES-SHCON</v>
          </cell>
          <cell r="E719">
            <v>5.5811106790015232E-4</v>
          </cell>
          <cell r="F719">
            <v>5.5881429597537033E-4</v>
          </cell>
          <cell r="G719">
            <v>5.6110136221243642E-4</v>
          </cell>
          <cell r="H719">
            <v>5.619323251276633E-4</v>
          </cell>
          <cell r="I719">
            <v>5.6331449592536239E-4</v>
          </cell>
          <cell r="J719">
            <v>5.6354612289017975E-4</v>
          </cell>
          <cell r="K719">
            <v>6.0160151236840281E-4</v>
          </cell>
          <cell r="L719">
            <v>4.9698848288198014E-4</v>
          </cell>
          <cell r="M719">
            <v>5.7782160383886352E-4</v>
          </cell>
          <cell r="N719">
            <v>6.12501760500537E-4</v>
          </cell>
          <cell r="O719">
            <v>6.1064390198068438E-4</v>
          </cell>
        </row>
        <row r="720">
          <cell r="A720" t="str">
            <v>RHES-SHCONBR7</v>
          </cell>
          <cell r="B720" t="str">
            <v>VAR_fin</v>
          </cell>
          <cell r="C720" t="str">
            <v>CON</v>
          </cell>
          <cell r="E720">
            <v>5.5811106790015232E-4</v>
          </cell>
          <cell r="F720">
            <v>5.5881429597537033E-4</v>
          </cell>
          <cell r="G720">
            <v>5.6110136221243642E-4</v>
          </cell>
          <cell r="H720">
            <v>5.619323251276633E-4</v>
          </cell>
          <cell r="I720">
            <v>5.6331449592536239E-4</v>
          </cell>
          <cell r="J720">
            <v>5.6354612289017975E-4</v>
          </cell>
          <cell r="K720">
            <v>6.0160151236840281E-4</v>
          </cell>
          <cell r="L720">
            <v>4.9698848288198014E-4</v>
          </cell>
          <cell r="M720">
            <v>5.7782160383886352E-4</v>
          </cell>
          <cell r="N720">
            <v>6.12501760500537E-4</v>
          </cell>
          <cell r="O720">
            <v>6.1064390198068438E-4</v>
          </cell>
        </row>
        <row r="721">
          <cell r="A721" t="str">
            <v>RHES-SHCONBR7</v>
          </cell>
          <cell r="B721" t="str">
            <v>VAR_ncap</v>
          </cell>
          <cell r="C721" t="str">
            <v>-</v>
          </cell>
          <cell r="E721">
            <v>4.3589286525492899E-5</v>
          </cell>
          <cell r="F721">
            <v>1.776384114259E-7</v>
          </cell>
          <cell r="G721">
            <v>2.47320380729699E-7</v>
          </cell>
          <cell r="H721">
            <v>1.36513399415176E-7</v>
          </cell>
          <cell r="I721">
            <v>1.75070199974343E-7</v>
          </cell>
          <cell r="J721">
            <v>8.4757045461680007E-8</v>
          </cell>
          <cell r="K721">
            <v>1.7301693444613599E-5</v>
          </cell>
          <cell r="L721">
            <v>2.1105517698663302E-5</v>
          </cell>
          <cell r="M721">
            <v>6.7737411330802598E-6</v>
          </cell>
          <cell r="N721">
            <v>2.9395634939053298E-6</v>
          </cell>
          <cell r="O721">
            <v>9.9862870201311505E-8</v>
          </cell>
        </row>
        <row r="722">
          <cell r="A722" t="str">
            <v>RHES-SHCONBR7</v>
          </cell>
          <cell r="B722" t="str">
            <v>VAR_cap</v>
          </cell>
          <cell r="C722" t="str">
            <v>-</v>
          </cell>
          <cell r="E722">
            <v>4.3589286525492899E-5</v>
          </cell>
          <cell r="F722">
            <v>4.3766924936918798E-5</v>
          </cell>
          <cell r="G722">
            <v>4.4014245317648501E-5</v>
          </cell>
          <cell r="H722">
            <v>4.41507587170637E-5</v>
          </cell>
          <cell r="I722">
            <v>4.4325828917038003E-5</v>
          </cell>
          <cell r="J722">
            <v>4.4410585962499703E-5</v>
          </cell>
          <cell r="K722">
            <v>4.7539782358564801E-5</v>
          </cell>
          <cell r="L722">
            <v>3.9038439312551799E-5</v>
          </cell>
          <cell r="M722">
            <v>4.55772929212083E-5</v>
          </cell>
          <cell r="N722">
            <v>4.83771152970423E-5</v>
          </cell>
          <cell r="O722">
            <v>4.8305135685925399E-5</v>
          </cell>
        </row>
        <row r="723">
          <cell r="A723" t="str">
            <v>ITOT-SWHCONBR9</v>
          </cell>
          <cell r="B723" t="str">
            <v>VAR_fout</v>
          </cell>
          <cell r="C723" t="str">
            <v>ITOT-ELS</v>
          </cell>
          <cell r="J723">
            <v>9.0738394796468328E-5</v>
          </cell>
          <cell r="K723">
            <v>1.6362930857235377E-4</v>
          </cell>
          <cell r="L723">
            <v>1.5370653438256766E-4</v>
          </cell>
          <cell r="M723">
            <v>2.1385257834485795E-4</v>
          </cell>
          <cell r="N723">
            <v>1.7849604593673141E-4</v>
          </cell>
          <cell r="O723">
            <v>3.8103228051384735E-4</v>
          </cell>
        </row>
        <row r="724">
          <cell r="A724" t="str">
            <v>ITOT-SWHCONBR9</v>
          </cell>
          <cell r="B724" t="str">
            <v>VAR_fout</v>
          </cell>
          <cell r="C724" t="str">
            <v>ITOT-SWHC</v>
          </cell>
          <cell r="J724">
            <v>5.2664510241508939E-4</v>
          </cell>
          <cell r="K724">
            <v>9.4970353139365378E-4</v>
          </cell>
          <cell r="L724">
            <v>8.9211180915585756E-4</v>
          </cell>
          <cell r="M724">
            <v>1.2411990897214118E-3</v>
          </cell>
          <cell r="N724">
            <v>1.0359899864207992E-3</v>
          </cell>
          <cell r="O724">
            <v>2.2115090843824398E-3</v>
          </cell>
        </row>
        <row r="725">
          <cell r="A725" t="str">
            <v>ITOT-SWHCONBR9</v>
          </cell>
          <cell r="B725" t="str">
            <v>VAR_fin</v>
          </cell>
          <cell r="C725" t="str">
            <v>CON</v>
          </cell>
          <cell r="J725">
            <v>6.1738349721155697E-4</v>
          </cell>
          <cell r="K725">
            <v>1.1133328399660079E-3</v>
          </cell>
          <cell r="L725">
            <v>1.0458183435384243E-3</v>
          </cell>
          <cell r="M725">
            <v>1.4550516680662704E-3</v>
          </cell>
          <cell r="N725">
            <v>1.2144860323575312E-3</v>
          </cell>
          <cell r="O725">
            <v>2.5925413648962849E-3</v>
          </cell>
        </row>
        <row r="726">
          <cell r="A726" t="str">
            <v>ITOT-SWHCONBR9</v>
          </cell>
          <cell r="B726" t="str">
            <v>VAR_ncap</v>
          </cell>
          <cell r="C726" t="str">
            <v>-</v>
          </cell>
          <cell r="J726">
            <v>3.2576018632735499E-5</v>
          </cell>
          <cell r="K726">
            <v>2.7061300910972501E-5</v>
          </cell>
          <cell r="L726">
            <v>6.9869180928602504E-7</v>
          </cell>
          <cell r="M726">
            <v>5.0540989281003498E-5</v>
          </cell>
          <cell r="N726">
            <v>9.3881548556628308E-6</v>
          </cell>
          <cell r="O726">
            <v>8.0266143959202503E-5</v>
          </cell>
        </row>
        <row r="727">
          <cell r="A727" t="str">
            <v>ITOT-SWHCONBR9</v>
          </cell>
          <cell r="B727" t="str">
            <v>VAR_cap</v>
          </cell>
          <cell r="C727" t="str">
            <v>-</v>
          </cell>
          <cell r="J727">
            <v>3.2576018632735499E-5</v>
          </cell>
          <cell r="K727">
            <v>5.9637319543708102E-5</v>
          </cell>
          <cell r="L727">
            <v>5.60198378051366E-5</v>
          </cell>
          <cell r="M727">
            <v>7.8300982001261996E-5</v>
          </cell>
          <cell r="N727">
            <v>6.5199490740375295E-5</v>
          </cell>
          <cell r="O727">
            <v>1.4019528809586899E-4</v>
          </cell>
        </row>
        <row r="728">
          <cell r="A728" t="str">
            <v>SCOM-SHPLTBR</v>
          </cell>
          <cell r="B728" t="str">
            <v>VAR_fout</v>
          </cell>
          <cell r="C728" t="str">
            <v>SCOM-SHPLT</v>
          </cell>
          <cell r="D728">
            <v>1.8770894616009826</v>
          </cell>
          <cell r="E728">
            <v>2.1601014023758962</v>
          </cell>
          <cell r="F728">
            <v>1.808510949083586</v>
          </cell>
          <cell r="G728">
            <v>1.9498799072576436</v>
          </cell>
          <cell r="H728">
            <v>2.0856516559474514</v>
          </cell>
          <cell r="I728">
            <v>2.1864750790263372</v>
          </cell>
          <cell r="J728">
            <v>2.1463894315985659</v>
          </cell>
          <cell r="K728">
            <v>2.2229601853771119</v>
          </cell>
          <cell r="L728">
            <v>2.1896341998897304</v>
          </cell>
          <cell r="M728">
            <v>2.2055087158859132</v>
          </cell>
          <cell r="N728">
            <v>2.2065237582543609</v>
          </cell>
          <cell r="O728">
            <v>2.2081080905523938</v>
          </cell>
        </row>
        <row r="729">
          <cell r="A729" t="str">
            <v>SCOM-SHPLTBR</v>
          </cell>
          <cell r="B729" t="str">
            <v>VAR_fin</v>
          </cell>
          <cell r="C729" t="str">
            <v>SCOMPLTBRC</v>
          </cell>
          <cell r="D729">
            <v>1.8770894616009826</v>
          </cell>
          <cell r="E729">
            <v>2.1601014023758962</v>
          </cell>
          <cell r="F729">
            <v>1.808510949083586</v>
          </cell>
          <cell r="G729">
            <v>1.9498799072576436</v>
          </cell>
          <cell r="H729">
            <v>2.0856516559474514</v>
          </cell>
          <cell r="I729">
            <v>2.1864750790263372</v>
          </cell>
          <cell r="J729">
            <v>2.1463894315985659</v>
          </cell>
          <cell r="K729">
            <v>2.2229601853771119</v>
          </cell>
          <cell r="L729">
            <v>2.1896341998897304</v>
          </cell>
          <cell r="M729">
            <v>2.2055087158859132</v>
          </cell>
          <cell r="N729">
            <v>2.2065237582543609</v>
          </cell>
          <cell r="O729">
            <v>2.2081080905523938</v>
          </cell>
        </row>
        <row r="730">
          <cell r="A730" t="str">
            <v>SCOM-SHPLTBR</v>
          </cell>
          <cell r="B730" t="str">
            <v>VAR_fin</v>
          </cell>
          <cell r="C730" t="str">
            <v>SPLT</v>
          </cell>
          <cell r="D730">
            <v>2.0856549573344254</v>
          </cell>
          <cell r="E730">
            <v>2.4001126693065502</v>
          </cell>
          <cell r="F730">
            <v>2.009456610092875</v>
          </cell>
          <cell r="G730">
            <v>2.1665332302862703</v>
          </cell>
          <cell r="H730">
            <v>2.3173907288305031</v>
          </cell>
          <cell r="I730">
            <v>2.429416754473706</v>
          </cell>
          <cell r="J730">
            <v>2.3848771462206302</v>
          </cell>
          <cell r="K730">
            <v>2.4699557615301257</v>
          </cell>
          <cell r="L730">
            <v>2.4329268887663686</v>
          </cell>
          <cell r="M730">
            <v>2.4505652398732383</v>
          </cell>
          <cell r="N730">
            <v>2.4516930647270687</v>
          </cell>
          <cell r="O730">
            <v>2.4534534339471032</v>
          </cell>
        </row>
        <row r="731">
          <cell r="A731" t="str">
            <v>SCOM-SHPLTBR</v>
          </cell>
          <cell r="B731" t="str">
            <v>VAR_ncap</v>
          </cell>
          <cell r="C731" t="str">
            <v>-</v>
          </cell>
          <cell r="D731">
            <v>5.2136752358121003E-6</v>
          </cell>
          <cell r="E731">
            <v>2.3378987975943899E-2</v>
          </cell>
          <cell r="F731">
            <v>6.9040802570571497E-6</v>
          </cell>
          <cell r="G731">
            <v>7.9706496898826504E-6</v>
          </cell>
          <cell r="H731">
            <v>0.12522336000096801</v>
          </cell>
          <cell r="I731">
            <v>5.90685867080806E-2</v>
          </cell>
          <cell r="J731">
            <v>9.7978303675574395E-5</v>
          </cell>
          <cell r="K731">
            <v>0.15110000388775399</v>
          </cell>
          <cell r="L731">
            <v>5.48671116044167E-2</v>
          </cell>
          <cell r="M731">
            <v>9.7713886041838496E-5</v>
          </cell>
          <cell r="N731">
            <v>0.15928066913042399</v>
          </cell>
          <cell r="O731">
            <v>0.10167235128836299</v>
          </cell>
        </row>
        <row r="732">
          <cell r="A732" t="str">
            <v>SCOM-SHPLTBR</v>
          </cell>
          <cell r="B732" t="str">
            <v>VAR_cap</v>
          </cell>
          <cell r="C732" t="str">
            <v>-</v>
          </cell>
          <cell r="D732">
            <v>0.15051608179942982</v>
          </cell>
          <cell r="E732">
            <v>0.17389467860326399</v>
          </cell>
          <cell r="F732">
            <v>0.17388475512859758</v>
          </cell>
          <cell r="G732">
            <v>0.17388245200106758</v>
          </cell>
          <cell r="H732">
            <v>0.17623422948795239</v>
          </cell>
          <cell r="I732">
            <v>0.18429442560062634</v>
          </cell>
          <cell r="J732">
            <v>0.18438350343398191</v>
          </cell>
          <cell r="K732">
            <v>0.2102424175417594</v>
          </cell>
          <cell r="L732">
            <v>0.21510048473706553</v>
          </cell>
          <cell r="M732">
            <v>0.20604989491851272</v>
          </cell>
          <cell r="N732">
            <v>0.22357046746181067</v>
          </cell>
          <cell r="O732">
            <v>0.26102943632471748</v>
          </cell>
        </row>
        <row r="733">
          <cell r="A733" t="str">
            <v>ITOT-SWHELCHP</v>
          </cell>
          <cell r="B733" t="str">
            <v>VAR_fout</v>
          </cell>
          <cell r="C733" t="str">
            <v>ITOT-SWHAELCH</v>
          </cell>
          <cell r="D733">
            <v>1.108181617380005</v>
          </cell>
          <cell r="E733">
            <v>1.4008442624107216</v>
          </cell>
          <cell r="F733">
            <v>3.5676995747054598</v>
          </cell>
          <cell r="G733">
            <v>5.9665340996235861</v>
          </cell>
          <cell r="H733">
            <v>8.1868698191802842</v>
          </cell>
          <cell r="I733">
            <v>10.520515233971254</v>
          </cell>
          <cell r="J733">
            <v>12.895723924602946</v>
          </cell>
          <cell r="K733">
            <v>13.172872549928734</v>
          </cell>
          <cell r="L733">
            <v>13.173043151688281</v>
          </cell>
          <cell r="M733">
            <v>13.173235511822774</v>
          </cell>
          <cell r="N733">
            <v>13.17328207195324</v>
          </cell>
          <cell r="O733">
            <v>13.173329675947354</v>
          </cell>
        </row>
        <row r="734">
          <cell r="A734" t="str">
            <v>ITOT-SWHELCHP</v>
          </cell>
          <cell r="B734" t="str">
            <v>VAR_fin</v>
          </cell>
          <cell r="C734" t="str">
            <v>ITOT_ELC</v>
          </cell>
          <cell r="D734">
            <v>0.35968475998772442</v>
          </cell>
          <cell r="E734">
            <v>0.45107949029821742</v>
          </cell>
          <cell r="F734">
            <v>1.1353518814279497</v>
          </cell>
          <cell r="G734">
            <v>1.862349770283775</v>
          </cell>
          <cell r="H734">
            <v>2.5073411655627402</v>
          </cell>
          <cell r="I734">
            <v>3.1625874623955696</v>
          </cell>
          <cell r="J734">
            <v>3.8063542068839982</v>
          </cell>
          <cell r="K734">
            <v>3.818954942367434</v>
          </cell>
          <cell r="L734">
            <v>3.8190044016201754</v>
          </cell>
          <cell r="M734">
            <v>3.8190601688557266</v>
          </cell>
          <cell r="N734">
            <v>3.8190736671295218</v>
          </cell>
          <cell r="O734">
            <v>3.8190874680304208</v>
          </cell>
        </row>
        <row r="735">
          <cell r="A735" t="str">
            <v>ITOT-SWHELCHP</v>
          </cell>
          <cell r="B735" t="str">
            <v>VAR_fin</v>
          </cell>
          <cell r="C735" t="str">
            <v>ITOTELCHPC</v>
          </cell>
          <cell r="D735">
            <v>1.108181617380005</v>
          </cell>
          <cell r="E735">
            <v>1.4008442624107216</v>
          </cell>
          <cell r="F735">
            <v>3.5676995747054598</v>
          </cell>
          <cell r="G735">
            <v>5.9665340996235861</v>
          </cell>
          <cell r="H735">
            <v>8.1868698191802842</v>
          </cell>
          <cell r="I735">
            <v>10.520515233971254</v>
          </cell>
          <cell r="J735">
            <v>12.895723924602946</v>
          </cell>
          <cell r="K735">
            <v>13.172872549928734</v>
          </cell>
          <cell r="L735">
            <v>13.173043151688281</v>
          </cell>
          <cell r="M735">
            <v>13.173235511822774</v>
          </cell>
          <cell r="N735">
            <v>13.17328207195324</v>
          </cell>
          <cell r="O735">
            <v>13.173329675947354</v>
          </cell>
        </row>
        <row r="736">
          <cell r="A736" t="str">
            <v>ITOT-SWHELCHP</v>
          </cell>
          <cell r="B736" t="str">
            <v>VAR_ncap</v>
          </cell>
          <cell r="C736" t="str">
            <v>-</v>
          </cell>
          <cell r="E736">
            <v>1.6470511391449401E-2</v>
          </cell>
          <cell r="F736">
            <v>0.117746670687184</v>
          </cell>
          <cell r="G736">
            <v>0.132633727521385</v>
          </cell>
          <cell r="H736">
            <v>0.18431517187743299</v>
          </cell>
          <cell r="I736">
            <v>0.26418982520766998</v>
          </cell>
          <cell r="J736">
            <v>0.260927844178376</v>
          </cell>
          <cell r="K736">
            <v>0.20440568818160701</v>
          </cell>
          <cell r="L736">
            <v>0.25650277356736301</v>
          </cell>
          <cell r="M736">
            <v>0.26159472337539802</v>
          </cell>
          <cell r="N736">
            <v>0.24355383605627401</v>
          </cell>
          <cell r="O736">
            <v>0.21149332932926199</v>
          </cell>
        </row>
        <row r="737">
          <cell r="A737" t="str">
            <v>ITOT-SWHELCHP</v>
          </cell>
          <cell r="B737" t="str">
            <v>VAR_cap</v>
          </cell>
          <cell r="C737" t="str">
            <v>-</v>
          </cell>
          <cell r="D737">
            <v>6.02631234918991E-2</v>
          </cell>
          <cell r="E737">
            <v>7.6732794564117537E-2</v>
          </cell>
          <cell r="F737">
            <v>0.19447706565388245</v>
          </cell>
          <cell r="G737">
            <v>0.32710720467600651</v>
          </cell>
          <cell r="H737">
            <v>0.45874724498351399</v>
          </cell>
          <cell r="I737">
            <v>0.58061795891531098</v>
          </cell>
          <cell r="J737">
            <v>0.70942465191885895</v>
          </cell>
          <cell r="K737">
            <v>0.7295083866306048</v>
          </cell>
          <cell r="L737">
            <v>0.7278396443999896</v>
          </cell>
          <cell r="M737">
            <v>0.72248632007412117</v>
          </cell>
          <cell r="N737">
            <v>0.71651431137252386</v>
          </cell>
          <cell r="O737">
            <v>0.71661913527119092</v>
          </cell>
        </row>
        <row r="738">
          <cell r="A738" t="str">
            <v>RHES-SHCONBR8</v>
          </cell>
          <cell r="B738" t="str">
            <v>VAR_fout</v>
          </cell>
          <cell r="C738" t="str">
            <v>RHES-SHCON</v>
          </cell>
          <cell r="E738">
            <v>1.4746343628485782E-4</v>
          </cell>
          <cell r="F738">
            <v>1.556034240734831E-4</v>
          </cell>
          <cell r="G738">
            <v>1.5929647581454633E-4</v>
          </cell>
          <cell r="H738">
            <v>1.5987333132872598E-4</v>
          </cell>
          <cell r="I738">
            <v>1.5998147804083729E-4</v>
          </cell>
          <cell r="J738">
            <v>1.6001923457370566E-4</v>
          </cell>
          <cell r="K738">
            <v>2.317522128275089E-4</v>
          </cell>
          <cell r="L738">
            <v>1.5382544587552789E-4</v>
          </cell>
          <cell r="M738">
            <v>2.3365322984243196E-4</v>
          </cell>
          <cell r="N738">
            <v>2.5504880168998438E-4</v>
          </cell>
          <cell r="O738">
            <v>2.5496601104984531E-4</v>
          </cell>
        </row>
        <row r="739">
          <cell r="A739" t="str">
            <v>RHES-SHCONBR8</v>
          </cell>
          <cell r="B739" t="str">
            <v>VAR_fin</v>
          </cell>
          <cell r="C739" t="str">
            <v>CON</v>
          </cell>
          <cell r="E739">
            <v>1.4746343628485782E-4</v>
          </cell>
          <cell r="F739">
            <v>1.556034240734831E-4</v>
          </cell>
          <cell r="G739">
            <v>1.5929647581454633E-4</v>
          </cell>
          <cell r="H739">
            <v>1.5987333132872598E-4</v>
          </cell>
          <cell r="I739">
            <v>1.5998147804083729E-4</v>
          </cell>
          <cell r="J739">
            <v>1.6001923457370566E-4</v>
          </cell>
          <cell r="K739">
            <v>2.317522128275089E-4</v>
          </cell>
          <cell r="L739">
            <v>1.5382544587552789E-4</v>
          </cell>
          <cell r="M739">
            <v>2.3365322984243196E-4</v>
          </cell>
          <cell r="N739">
            <v>2.5504880168998438E-4</v>
          </cell>
          <cell r="O739">
            <v>2.5496601104984531E-4</v>
          </cell>
        </row>
        <row r="740">
          <cell r="A740" t="str">
            <v>RHES-SHCONBR8</v>
          </cell>
          <cell r="B740" t="str">
            <v>VAR_ncap</v>
          </cell>
          <cell r="C740" t="str">
            <v>-</v>
          </cell>
          <cell r="E740">
            <v>1.04000498671113E-5</v>
          </cell>
          <cell r="F740">
            <v>7.4399504304191999E-7</v>
          </cell>
          <cell r="G740">
            <v>3.6369488316528998E-7</v>
          </cell>
          <cell r="H740">
            <v>1.1586885827367399E-7</v>
          </cell>
          <cell r="I740">
            <v>7.5879098971861303E-8</v>
          </cell>
          <cell r="J740">
            <v>7.1354402351744904E-8</v>
          </cell>
          <cell r="K740">
            <v>9.2358554125066303E-6</v>
          </cell>
          <cell r="L740">
            <v>1.28391374162349E-6</v>
          </cell>
          <cell r="M740">
            <v>6.9536196523760101E-6</v>
          </cell>
          <cell r="N740">
            <v>1.8369873116941799E-6</v>
          </cell>
          <cell r="O740">
            <v>1.3290734668117E-7</v>
          </cell>
        </row>
        <row r="741">
          <cell r="A741" t="str">
            <v>RHES-SHCONBR8</v>
          </cell>
          <cell r="B741" t="str">
            <v>VAR_cap</v>
          </cell>
          <cell r="C741" t="str">
            <v>-</v>
          </cell>
          <cell r="E741">
            <v>1.04000498671113E-5</v>
          </cell>
          <cell r="F741">
            <v>1.1144044910153199E-5</v>
          </cell>
          <cell r="G741">
            <v>1.15077397933185E-5</v>
          </cell>
          <cell r="H741">
            <v>1.1623608651592101E-5</v>
          </cell>
          <cell r="I741">
            <v>1.1699487750564E-5</v>
          </cell>
          <cell r="J741">
            <v>1.1770842152915801E-5</v>
          </cell>
          <cell r="K741">
            <v>1.76252548349893E-5</v>
          </cell>
          <cell r="L741">
            <v>1.12748333837048E-5</v>
          </cell>
          <cell r="M741">
            <v>1.7736491166103399E-5</v>
          </cell>
          <cell r="N741">
            <v>1.94662536638981E-5</v>
          </cell>
          <cell r="O741">
            <v>1.9514637867233201E-5</v>
          </cell>
        </row>
        <row r="742">
          <cell r="A742" t="str">
            <v>RHEM-SHWODBR</v>
          </cell>
          <cell r="B742" t="str">
            <v>VAR_fout</v>
          </cell>
          <cell r="C742" t="str">
            <v>RHEM-SHWOD</v>
          </cell>
          <cell r="D742">
            <v>4.7439369650044494</v>
          </cell>
          <cell r="E742">
            <v>5.135087254489628</v>
          </cell>
          <cell r="F742">
            <v>2.995999984844901</v>
          </cell>
          <cell r="G742">
            <v>2.9519337120401237</v>
          </cell>
          <cell r="H742">
            <v>2.7529201221782551</v>
          </cell>
          <cell r="I742">
            <v>2.7230094550233805</v>
          </cell>
          <cell r="J742">
            <v>2.6934274673651686</v>
          </cell>
          <cell r="K742">
            <v>2.243292009345828</v>
          </cell>
          <cell r="L742">
            <v>0.9774490781242241</v>
          </cell>
          <cell r="M742">
            <v>0.96673461220341173</v>
          </cell>
          <cell r="N742">
            <v>0.95620218924811395</v>
          </cell>
          <cell r="O742">
            <v>0.74355689548201187</v>
          </cell>
        </row>
        <row r="743">
          <cell r="A743" t="str">
            <v>RHEM-SHWODBR</v>
          </cell>
          <cell r="B743" t="str">
            <v>VAR_fin</v>
          </cell>
          <cell r="C743" t="str">
            <v>RHEMWODBRC</v>
          </cell>
          <cell r="D743">
            <v>4.7439369650044494</v>
          </cell>
          <cell r="E743">
            <v>5.135087254489628</v>
          </cell>
          <cell r="F743">
            <v>2.995999984844901</v>
          </cell>
          <cell r="G743">
            <v>2.9519337120401237</v>
          </cell>
          <cell r="H743">
            <v>2.7529201221782551</v>
          </cell>
          <cell r="I743">
            <v>2.7230094550233805</v>
          </cell>
          <cell r="J743">
            <v>2.6934274673651686</v>
          </cell>
          <cell r="K743">
            <v>2.243292009345828</v>
          </cell>
          <cell r="L743">
            <v>0.9774490781242241</v>
          </cell>
          <cell r="M743">
            <v>0.96673461220341173</v>
          </cell>
          <cell r="N743">
            <v>0.95620218924811395</v>
          </cell>
          <cell r="O743">
            <v>0.74355689548201187</v>
          </cell>
        </row>
        <row r="744">
          <cell r="A744" t="str">
            <v>RHEM-SHWODBR</v>
          </cell>
          <cell r="B744" t="str">
            <v>VAR_fin</v>
          </cell>
          <cell r="C744" t="str">
            <v>RWOD</v>
          </cell>
          <cell r="D744">
            <v>6.5888013402839585</v>
          </cell>
          <cell r="E744">
            <v>7.1320656312355979</v>
          </cell>
          <cell r="F744">
            <v>4.1611110900623638</v>
          </cell>
          <cell r="G744">
            <v>4.0999079333890629</v>
          </cell>
          <cell r="H744">
            <v>3.8235001696920179</v>
          </cell>
          <cell r="I744">
            <v>3.7819575764213629</v>
          </cell>
          <cell r="J744">
            <v>3.7408714824516198</v>
          </cell>
          <cell r="K744">
            <v>3.1156833463136504</v>
          </cell>
          <cell r="L744">
            <v>1.3575681640614226</v>
          </cell>
          <cell r="M744">
            <v>1.3426869613936283</v>
          </cell>
          <cell r="N744">
            <v>1.3280585961779359</v>
          </cell>
          <cell r="O744">
            <v>1.0327179103916828</v>
          </cell>
        </row>
        <row r="745">
          <cell r="A745" t="str">
            <v>RHEM-SHWODBR</v>
          </cell>
          <cell r="B745" t="str">
            <v>VAR_ncap</v>
          </cell>
          <cell r="C745" t="str">
            <v>-</v>
          </cell>
          <cell r="D745">
            <v>1.5330819721334101E-4</v>
          </cell>
          <cell r="E745">
            <v>2.7438269434989299E-2</v>
          </cell>
          <cell r="F745">
            <v>3.4401982943014798E-6</v>
          </cell>
          <cell r="G745">
            <v>2.4208575746140599E-5</v>
          </cell>
          <cell r="H745">
            <v>9.3838663617398996E-2</v>
          </cell>
          <cell r="I745">
            <v>9.9137653703086998E-2</v>
          </cell>
          <cell r="J745">
            <v>6.2311524852207504E-6</v>
          </cell>
          <cell r="K745">
            <v>5.9686671089563999E-2</v>
          </cell>
          <cell r="L745">
            <v>6.7062571949040298E-6</v>
          </cell>
          <cell r="M745">
            <v>9.0089775153400498E-3</v>
          </cell>
          <cell r="N745">
            <v>4.8706357327565702E-2</v>
          </cell>
          <cell r="O745">
            <v>1.9843662476355101E-5</v>
          </cell>
        </row>
        <row r="746">
          <cell r="A746" t="str">
            <v>RHEM-SHWODBR</v>
          </cell>
          <cell r="B746" t="str">
            <v>VAR_cap</v>
          </cell>
          <cell r="C746" t="str">
            <v>-</v>
          </cell>
          <cell r="D746">
            <v>0.33522508715220634</v>
          </cell>
          <cell r="E746">
            <v>0.36266312348312713</v>
          </cell>
          <cell r="F746">
            <v>0.36265820041253816</v>
          </cell>
          <cell r="G746">
            <v>0.36267680391842066</v>
          </cell>
          <cell r="H746">
            <v>0.19485212257475953</v>
          </cell>
          <cell r="I746">
            <v>0.19299378170048187</v>
          </cell>
          <cell r="J746">
            <v>0.19296961195865037</v>
          </cell>
          <cell r="K746">
            <v>0.15882688274964521</v>
          </cell>
          <cell r="L746">
            <v>7.4917791031842276E-2</v>
          </cell>
          <cell r="M746">
            <v>6.8696337917126413E-2</v>
          </cell>
          <cell r="N746">
            <v>6.8284892747127457E-2</v>
          </cell>
          <cell r="O746">
            <v>5.7726606278389908E-2</v>
          </cell>
        </row>
        <row r="747">
          <cell r="A747" t="str">
            <v>RHES-SHCONBR9</v>
          </cell>
          <cell r="B747" t="str">
            <v>VAR_fout</v>
          </cell>
          <cell r="C747" t="str">
            <v>RHES-SHCON</v>
          </cell>
          <cell r="E747">
            <v>3.1071891685246875E-5</v>
          </cell>
          <cell r="F747">
            <v>5.5910127460949305E-5</v>
          </cell>
          <cell r="G747">
            <v>5.8897234279751654E-5</v>
          </cell>
          <cell r="H747">
            <v>5.8673599327383937E-5</v>
          </cell>
          <cell r="I747">
            <v>5.8164376873761847E-5</v>
          </cell>
          <cell r="J747">
            <v>5.7788385861730483E-5</v>
          </cell>
          <cell r="K747">
            <v>7.6495045297941564E-5</v>
          </cell>
          <cell r="L747">
            <v>5.2669330636220083E-5</v>
          </cell>
          <cell r="M747">
            <v>8.4677440712963129E-5</v>
          </cell>
          <cell r="N747">
            <v>9.1221461850423926E-5</v>
          </cell>
          <cell r="O747">
            <v>9.718148179200331E-5</v>
          </cell>
        </row>
        <row r="748">
          <cell r="A748" t="str">
            <v>RHES-SHCONBR9</v>
          </cell>
          <cell r="B748" t="str">
            <v>VAR_fin</v>
          </cell>
          <cell r="C748" t="str">
            <v>CON</v>
          </cell>
          <cell r="E748">
            <v>3.1071891685246875E-5</v>
          </cell>
          <cell r="F748">
            <v>5.5910127460949305E-5</v>
          </cell>
          <cell r="G748">
            <v>5.8897234279751654E-5</v>
          </cell>
          <cell r="H748">
            <v>5.8673599327383937E-5</v>
          </cell>
          <cell r="I748">
            <v>5.8164376873761847E-5</v>
          </cell>
          <cell r="J748">
            <v>5.7788385861730483E-5</v>
          </cell>
          <cell r="K748">
            <v>7.6495045297941564E-5</v>
          </cell>
          <cell r="L748">
            <v>5.2669330636220083E-5</v>
          </cell>
          <cell r="M748">
            <v>8.4677440712963129E-5</v>
          </cell>
          <cell r="N748">
            <v>9.1221461850423926E-5</v>
          </cell>
          <cell r="O748">
            <v>9.718148179200331E-5</v>
          </cell>
        </row>
        <row r="749">
          <cell r="A749" t="str">
            <v>RHES-SHCONBR9</v>
          </cell>
          <cell r="B749" t="str">
            <v>VAR_ncap</v>
          </cell>
          <cell r="C749" t="str">
            <v>-</v>
          </cell>
          <cell r="E749">
            <v>9.8868386375795406E-7</v>
          </cell>
          <cell r="F749">
            <v>2.0815342259564398E-6</v>
          </cell>
          <cell r="G749">
            <v>3.08426428084766E-7</v>
          </cell>
          <cell r="H749">
            <v>5.1098614956012798E-8</v>
          </cell>
          <cell r="I749">
            <v>2.7205818384114401E-8</v>
          </cell>
          <cell r="J749">
            <v>3.8556422764762397E-8</v>
          </cell>
          <cell r="K749">
            <v>1.88354395754875E-6</v>
          </cell>
          <cell r="L749">
            <v>2.2657773239223799E-7</v>
          </cell>
          <cell r="M749">
            <v>3.4482647209805101E-6</v>
          </cell>
          <cell r="N749">
            <v>5.7717100846416498E-7</v>
          </cell>
          <cell r="O749">
            <v>5.3617371265707605E-7</v>
          </cell>
        </row>
        <row r="750">
          <cell r="A750" t="str">
            <v>RHES-SHCONBR9</v>
          </cell>
          <cell r="B750" t="str">
            <v>VAR_cap</v>
          </cell>
          <cell r="C750" t="str">
            <v>-</v>
          </cell>
          <cell r="E750">
            <v>9.8868386375795406E-7</v>
          </cell>
          <cell r="F750">
            <v>3.0702180897143898E-6</v>
          </cell>
          <cell r="G750">
            <v>3.3786445177991499E-6</v>
          </cell>
          <cell r="H750">
            <v>3.4297431327551698E-6</v>
          </cell>
          <cell r="I750">
            <v>3.4569489511392799E-6</v>
          </cell>
          <cell r="J750">
            <v>3.4955053739040401E-6</v>
          </cell>
          <cell r="K750">
            <v>5.0575914628349604E-6</v>
          </cell>
          <cell r="L750">
            <v>3.08452872367631E-6</v>
          </cell>
          <cell r="M750">
            <v>5.6752472670263901E-6</v>
          </cell>
          <cell r="N750">
            <v>6.2061112754462603E-6</v>
          </cell>
          <cell r="O750">
            <v>6.7102875548074997E-6</v>
          </cell>
        </row>
        <row r="751">
          <cell r="A751" t="str">
            <v>D-RHNS_LTH_CHPNGA</v>
          </cell>
          <cell r="B751" t="str">
            <v>VAR_fout</v>
          </cell>
          <cell r="C751" t="str">
            <v>RHSA_LTH</v>
          </cell>
          <cell r="D751">
            <v>6.1773132298226618E-6</v>
          </cell>
          <cell r="E751">
            <v>3.0757536265876547E-3</v>
          </cell>
          <cell r="F751">
            <v>6.851981383783816E-4</v>
          </cell>
          <cell r="G751">
            <v>4.4987922005942791E-4</v>
          </cell>
          <cell r="H751">
            <v>3.2211083305602555E-4</v>
          </cell>
          <cell r="I751">
            <v>5.0652347097788954E-4</v>
          </cell>
          <cell r="J751">
            <v>1.6261340882880048E-5</v>
          </cell>
          <cell r="K751">
            <v>1.0694063784527044E-5</v>
          </cell>
          <cell r="L751">
            <v>4.4378607998286093E-4</v>
          </cell>
          <cell r="M751">
            <v>3.8936772220128093E-4</v>
          </cell>
          <cell r="N751">
            <v>8.0414928193002792E-4</v>
          </cell>
          <cell r="O751">
            <v>3.9745174388480927E-3</v>
          </cell>
        </row>
        <row r="752">
          <cell r="A752" t="str">
            <v>D-RHNS_LTH_CHPNGA</v>
          </cell>
          <cell r="B752" t="str">
            <v>VAR_fout</v>
          </cell>
          <cell r="C752" t="str">
            <v>LTH</v>
          </cell>
          <cell r="E752">
            <v>1.8148117669377849E-5</v>
          </cell>
          <cell r="F752">
            <v>2.1895845846219668E-5</v>
          </cell>
          <cell r="G752">
            <v>2.5481176685026909E-5</v>
          </cell>
          <cell r="H752">
            <v>2.8736562113035101E-5</v>
          </cell>
          <cell r="I752">
            <v>2.6952582401575499E-5</v>
          </cell>
          <cell r="J752">
            <v>9.6990322661724641E-6</v>
          </cell>
          <cell r="K752">
            <v>9.3350184540466586E-6</v>
          </cell>
          <cell r="L752">
            <v>3.2971399471336814E-5</v>
          </cell>
          <cell r="M752">
            <v>4.5033777591260913E-5</v>
          </cell>
          <cell r="N752">
            <v>4.2308754998226565E-5</v>
          </cell>
          <cell r="O752">
            <v>7.3699492561425824E-5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RHNS_LTH_CHPNGA_ON</v>
          </cell>
          <cell r="D753">
            <v>9.154714745268048E-6</v>
          </cell>
          <cell r="E753">
            <v>2.8063147837336386E-3</v>
          </cell>
          <cell r="F753">
            <v>9.2736480810103623E-3</v>
          </cell>
          <cell r="G753">
            <v>8.9027658209982641E-3</v>
          </cell>
          <cell r="H753">
            <v>9.2664634951019845E-3</v>
          </cell>
          <cell r="I753">
            <v>5.4355348759487099E-3</v>
          </cell>
          <cell r="J753">
            <v>2.2715994580011959E-6</v>
          </cell>
          <cell r="K753">
            <v>5.8069468410704912E-6</v>
          </cell>
          <cell r="L753">
            <v>5.8863980108132949E-3</v>
          </cell>
          <cell r="M753">
            <v>9.7104369059659995E-3</v>
          </cell>
          <cell r="N753">
            <v>7.3055957927596138E-3</v>
          </cell>
          <cell r="O753">
            <v>1.3157228450878177E-2</v>
          </cell>
        </row>
        <row r="754">
          <cell r="A754" t="str">
            <v>D-RHNS_LTH_CHPNGA</v>
          </cell>
          <cell r="B754" t="str">
            <v>VAR_fin</v>
          </cell>
          <cell r="C754" t="str">
            <v>RHNS_LTH_CHPNGA</v>
          </cell>
          <cell r="D754">
            <v>1.5332027975090718E-5</v>
          </cell>
          <cell r="E754">
            <v>5.9002165279906727E-3</v>
          </cell>
          <cell r="F754">
            <v>9.9807420652349692E-3</v>
          </cell>
          <cell r="G754">
            <v>9.3781262177427289E-3</v>
          </cell>
          <cell r="H754">
            <v>9.6173108902710483E-3</v>
          </cell>
          <cell r="I754">
            <v>5.9690109293281746E-3</v>
          </cell>
          <cell r="J754">
            <v>2.8231972607053721E-5</v>
          </cell>
          <cell r="K754">
            <v>2.5836029079644191E-5</v>
          </cell>
          <cell r="L754">
            <v>6.3631554902674895E-3</v>
          </cell>
          <cell r="M754">
            <v>1.0144838405758539E-2</v>
          </cell>
          <cell r="N754">
            <v>8.1520538296878629E-3</v>
          </cell>
          <cell r="O754">
            <v>1.7205445382287701E-2</v>
          </cell>
        </row>
        <row r="755">
          <cell r="A755" t="str">
            <v>D-SLFO</v>
          </cell>
          <cell r="B755" t="str">
            <v>VAR_fout</v>
          </cell>
          <cell r="C755" t="str">
            <v>CO2</v>
          </cell>
          <cell r="D755">
            <v>2267.7904146739802</v>
          </cell>
          <cell r="E755">
            <v>1976.8647071492501</v>
          </cell>
          <cell r="F755">
            <v>1438.38682286021</v>
          </cell>
          <cell r="G755">
            <v>1165.0560116159099</v>
          </cell>
          <cell r="H755">
            <v>685.09745513628798</v>
          </cell>
          <cell r="I755">
            <v>445.01523220044697</v>
          </cell>
          <cell r="J755">
            <v>235.402041167389</v>
          </cell>
          <cell r="K755">
            <v>7.4965819782704104E-4</v>
          </cell>
          <cell r="L755">
            <v>3.21691221868729E-2</v>
          </cell>
          <cell r="M755">
            <v>4.7340638379965404E-3</v>
          </cell>
          <cell r="N755">
            <v>5.0547947178166503E-3</v>
          </cell>
          <cell r="O755">
            <v>5.6933130630152902E-3</v>
          </cell>
        </row>
        <row r="756">
          <cell r="A756" t="str">
            <v>D-SLFO</v>
          </cell>
          <cell r="B756" t="str">
            <v>VAR_fout</v>
          </cell>
          <cell r="C756" t="str">
            <v>SLFO</v>
          </cell>
          <cell r="D756">
            <v>30.256657691674096</v>
          </cell>
          <cell r="E756">
            <v>26.375152818328353</v>
          </cell>
          <cell r="F756">
            <v>19.190831643477935</v>
          </cell>
          <cell r="G756">
            <v>15.544511839106205</v>
          </cell>
          <cell r="H756">
            <v>9.1426543322159635</v>
          </cell>
          <cell r="I756">
            <v>5.9388976987547153</v>
          </cell>
          <cell r="J756">
            <v>3.1425816318124253</v>
          </cell>
          <cell r="K756">
            <v>0.87016740462231534</v>
          </cell>
          <cell r="L756">
            <v>0.85742521184155074</v>
          </cell>
          <cell r="M756">
            <v>0.86348407895475032</v>
          </cell>
          <cell r="N756">
            <v>0.86403811686540088</v>
          </cell>
          <cell r="O756">
            <v>0.86466815117250362</v>
          </cell>
        </row>
        <row r="757">
          <cell r="A757" t="str">
            <v>D-SLFO</v>
          </cell>
          <cell r="B757" t="str">
            <v>VAR_fin</v>
          </cell>
          <cell r="C757" t="str">
            <v>LFO</v>
          </cell>
          <cell r="D757">
            <v>30.770561935874905</v>
          </cell>
          <cell r="E757">
            <v>26.823130354806683</v>
          </cell>
          <cell r="F757">
            <v>19.516781856990573</v>
          </cell>
          <cell r="G757">
            <v>15.808086996145365</v>
          </cell>
          <cell r="H757">
            <v>9.2957592284435151</v>
          </cell>
          <cell r="I757">
            <v>6.0381985373194897</v>
          </cell>
          <cell r="J757">
            <v>3.1940575463689114</v>
          </cell>
          <cell r="K757">
            <v>1.0171753023433381E-5</v>
          </cell>
          <cell r="L757">
            <v>4.3648741094807288E-4</v>
          </cell>
          <cell r="M757">
            <v>6.4234244748935428E-5</v>
          </cell>
          <cell r="N757">
            <v>6.8586088437132248E-5</v>
          </cell>
          <cell r="O757">
            <v>7.7249838032771926E-5</v>
          </cell>
        </row>
        <row r="758">
          <cell r="A758" t="str">
            <v>D-SLFO</v>
          </cell>
          <cell r="B758" t="str">
            <v>VAR_fin</v>
          </cell>
          <cell r="C758" t="str">
            <v>BDS</v>
          </cell>
          <cell r="F758">
            <v>6.627937504428875E-6</v>
          </cell>
          <cell r="G758">
            <v>4.4958539845694421E-4</v>
          </cell>
          <cell r="H758">
            <v>2.185402873005319E-3</v>
          </cell>
          <cell r="I758">
            <v>1.5748058845098342E-3</v>
          </cell>
          <cell r="J758">
            <v>1.9053158749856539E-3</v>
          </cell>
          <cell r="K758">
            <v>0.88494203565700158</v>
          </cell>
          <cell r="L758">
            <v>0.87155582966956546</v>
          </cell>
          <cell r="M758">
            <v>0.87808985878827561</v>
          </cell>
          <cell r="N758">
            <v>0.87864933523725552</v>
          </cell>
          <cell r="O758">
            <v>0.87928276816370521</v>
          </cell>
        </row>
        <row r="759">
          <cell r="A759" t="str">
            <v>D-RCOA</v>
          </cell>
          <cell r="B759" t="str">
            <v>VAR_fout</v>
          </cell>
          <cell r="C759" t="str">
            <v>CO2</v>
          </cell>
          <cell r="D759">
            <v>9.2724121211269193</v>
          </cell>
          <cell r="E759">
            <v>9.2723431043813598</v>
          </cell>
          <cell r="F759">
            <v>0.79714449018844502</v>
          </cell>
          <cell r="G759">
            <v>0.38225598067026001</v>
          </cell>
          <cell r="H759">
            <v>0.146845198398253</v>
          </cell>
        </row>
        <row r="760">
          <cell r="A760" t="str">
            <v>D-RCOA</v>
          </cell>
          <cell r="B760" t="str">
            <v>VAR_fout</v>
          </cell>
          <cell r="C760" t="str">
            <v>RCOA</v>
          </cell>
          <cell r="D760">
            <v>0.10002602072413071</v>
          </cell>
          <cell r="E760">
            <v>0.10002527620691867</v>
          </cell>
          <cell r="F760">
            <v>8.5991854389260644E-3</v>
          </cell>
          <cell r="G760">
            <v>4.1235812370038821E-3</v>
          </cell>
          <cell r="H760">
            <v>1.5840905976079078E-3</v>
          </cell>
        </row>
        <row r="761">
          <cell r="A761" t="str">
            <v>D-RCOA</v>
          </cell>
          <cell r="B761" t="str">
            <v>VAR_fin</v>
          </cell>
          <cell r="C761" t="str">
            <v>COA</v>
          </cell>
          <cell r="D761">
            <v>0.10002602072413071</v>
          </cell>
          <cell r="E761">
            <v>0.10002527620691867</v>
          </cell>
          <cell r="F761">
            <v>8.5991854389260644E-3</v>
          </cell>
          <cell r="G761">
            <v>4.1235812370038821E-3</v>
          </cell>
          <cell r="H761">
            <v>1.5840905976079078E-3</v>
          </cell>
        </row>
        <row r="762">
          <cell r="A762" t="str">
            <v>SCOM-ELCSPECDC</v>
          </cell>
          <cell r="B762" t="str">
            <v>VAR_fout</v>
          </cell>
          <cell r="C762" t="str">
            <v>SCOM-ELSDC</v>
          </cell>
          <cell r="F762">
            <v>10.166015736999416</v>
          </cell>
          <cell r="G762">
            <v>9.4002629187538513</v>
          </cell>
          <cell r="H762">
            <v>9.4002629187538513</v>
          </cell>
          <cell r="I762">
            <v>8.5871820412315873</v>
          </cell>
          <cell r="J762">
            <v>8.1145446338317555</v>
          </cell>
          <cell r="K762">
            <v>7.6419072264318952</v>
          </cell>
          <cell r="L762">
            <v>7.6419072264318952</v>
          </cell>
          <cell r="M762">
            <v>7.6419072264318952</v>
          </cell>
          <cell r="N762">
            <v>7.6419072264318952</v>
          </cell>
          <cell r="O762">
            <v>7.6419072264318952</v>
          </cell>
        </row>
        <row r="763">
          <cell r="A763" t="str">
            <v>SCOM-ELCSPECDC</v>
          </cell>
          <cell r="B763" t="str">
            <v>VAR_fin</v>
          </cell>
          <cell r="C763" t="str">
            <v>SCOM_ELC</v>
          </cell>
          <cell r="F763">
            <v>10.166015736999416</v>
          </cell>
          <cell r="G763">
            <v>9.4002629187538513</v>
          </cell>
          <cell r="H763">
            <v>9.4002629187538513</v>
          </cell>
          <cell r="I763">
            <v>8.5871820412315873</v>
          </cell>
          <cell r="J763">
            <v>8.1145446338317555</v>
          </cell>
          <cell r="K763">
            <v>7.6419072264318952</v>
          </cell>
          <cell r="L763">
            <v>7.6419072264318952</v>
          </cell>
          <cell r="M763">
            <v>7.6419072264318952</v>
          </cell>
          <cell r="N763">
            <v>7.6419072264318952</v>
          </cell>
          <cell r="O763">
            <v>7.6419072264318952</v>
          </cell>
        </row>
        <row r="764">
          <cell r="A764" t="str">
            <v>D-RHEM_KEV_WOD_ELC_CHP</v>
          </cell>
          <cell r="B764" t="str">
            <v>VAR_fout</v>
          </cell>
          <cell r="C764" t="str">
            <v>ELC5</v>
          </cell>
          <cell r="G764">
            <v>1.2419589261580407E-3</v>
          </cell>
          <cell r="H764">
            <v>2.0375907842742945E-3</v>
          </cell>
          <cell r="I764">
            <v>3.6797299760360246E-2</v>
          </cell>
          <cell r="J764">
            <v>7.5344671739958527E-2</v>
          </cell>
          <cell r="K764">
            <v>7.4394824427263279E-2</v>
          </cell>
          <cell r="L764">
            <v>6.9790318242528349E-2</v>
          </cell>
          <cell r="M764">
            <v>3.2141352073414835E-2</v>
          </cell>
          <cell r="N764">
            <v>2.716307394521195E-2</v>
          </cell>
          <cell r="O764">
            <v>1.8921228800816536E-2</v>
          </cell>
        </row>
        <row r="765">
          <cell r="A765" t="str">
            <v>D-RHEM_KEV_WOD_ELC_CHP</v>
          </cell>
          <cell r="B765" t="str">
            <v>VAR_fout</v>
          </cell>
          <cell r="C765" t="str">
            <v>RHEM_ELC</v>
          </cell>
          <cell r="G765">
            <v>1.2411542476817019E-3</v>
          </cell>
          <cell r="H765">
            <v>2.0358771979151228E-3</v>
          </cell>
          <cell r="I765">
            <v>3.6776077064017983E-2</v>
          </cell>
          <cell r="J765">
            <v>7.5190775197534421E-2</v>
          </cell>
          <cell r="K765">
            <v>7.601501660830913E-2</v>
          </cell>
          <cell r="L765">
            <v>7.0976857255130005E-2</v>
          </cell>
          <cell r="M765">
            <v>3.2577077603869756E-2</v>
          </cell>
          <cell r="N765">
            <v>2.7662394949195233E-2</v>
          </cell>
          <cell r="O765">
            <v>1.8942543855893453E-2</v>
          </cell>
        </row>
        <row r="766">
          <cell r="A766" t="str">
            <v>D-RHEM_KEV_WOD_ELC_CHP</v>
          </cell>
          <cell r="B766" t="str">
            <v>VAR_fin</v>
          </cell>
          <cell r="C766" t="str">
            <v>RHEM_KEV_WOD_ELC_CHP</v>
          </cell>
          <cell r="G766">
            <v>2.4633488099519568E-3</v>
          </cell>
          <cell r="H766">
            <v>4.0537036183016335E-3</v>
          </cell>
          <cell r="I766">
            <v>7.3553612460490511E-2</v>
          </cell>
          <cell r="J766">
            <v>0.15051671857409196</v>
          </cell>
          <cell r="K766">
            <v>0.15039004441180706</v>
          </cell>
          <cell r="L766">
            <v>0.14074741113377059</v>
          </cell>
          <cell r="M766">
            <v>6.4698665313396811E-2</v>
          </cell>
          <cell r="N766">
            <v>5.4805704530519431E-2</v>
          </cell>
          <cell r="O766">
            <v>3.7843784338347293E-2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2.0059246478084066E-5</v>
          </cell>
          <cell r="E767">
            <v>9.9033614853609706E-6</v>
          </cell>
          <cell r="F767">
            <v>6.2734030262801499E-2</v>
          </cell>
          <cell r="G767">
            <v>5.7111955269102302E-2</v>
          </cell>
          <cell r="H767">
            <v>6.8453832183598642E-2</v>
          </cell>
          <cell r="I767">
            <v>0.18584876125856942</v>
          </cell>
          <cell r="J767">
            <v>0.30733065251598479</v>
          </cell>
          <cell r="K767">
            <v>0.28734431857040632</v>
          </cell>
          <cell r="L767">
            <v>0.25583510339048154</v>
          </cell>
          <cell r="M767">
            <v>0.19462472084838311</v>
          </cell>
          <cell r="N767">
            <v>0.25677827361493044</v>
          </cell>
          <cell r="O767">
            <v>0.22275905988471367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2.9542373102035702E-7</v>
          </cell>
          <cell r="E768">
            <v>1.3363360798827766E-6</v>
          </cell>
          <cell r="F768">
            <v>6.2730025225041036E-2</v>
          </cell>
          <cell r="G768">
            <v>5.7107991500352395E-2</v>
          </cell>
          <cell r="H768">
            <v>6.8449901707507893E-2</v>
          </cell>
          <cell r="I768">
            <v>0.18585606706262656</v>
          </cell>
          <cell r="J768">
            <v>0.30734216613928161</v>
          </cell>
          <cell r="K768">
            <v>0.28735336181619958</v>
          </cell>
          <cell r="L768">
            <v>0.25584346377713801</v>
          </cell>
          <cell r="M768">
            <v>0.19463156070394957</v>
          </cell>
          <cell r="N768">
            <v>0.25678554420931943</v>
          </cell>
          <cell r="O768">
            <v>0.22276569116870448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1.1047374613386901E-2</v>
          </cell>
          <cell r="E769">
            <v>1.2217784771555799E-4</v>
          </cell>
          <cell r="F769">
            <v>7.7892948669356804E-7</v>
          </cell>
          <cell r="G769">
            <v>9.3377849810459395E-7</v>
          </cell>
          <cell r="H769">
            <v>7.8856086608211397E-3</v>
          </cell>
          <cell r="I769">
            <v>2.0684266951569399E-2</v>
          </cell>
          <cell r="J769">
            <v>1.7517172387167199E-2</v>
          </cell>
          <cell r="K769">
            <v>6.3990945462391001E-3</v>
          </cell>
          <cell r="L769">
            <v>1.83855241158025E-2</v>
          </cell>
          <cell r="M769">
            <v>1.69798799391555E-2</v>
          </cell>
          <cell r="N769">
            <v>9.7450538553872906E-3</v>
          </cell>
          <cell r="O769">
            <v>1.23861266841179E-2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1.1047374613386901E-2</v>
          </cell>
          <cell r="E770">
            <v>1.11695524611024E-2</v>
          </cell>
          <cell r="F770">
            <v>1.11703313905891E-2</v>
          </cell>
          <cell r="G770">
            <v>1.1171265169087201E-2</v>
          </cell>
          <cell r="H770">
            <v>1.08148839739385E-2</v>
          </cell>
          <cell r="I770">
            <v>2.8570795315269001E-2</v>
          </cell>
          <cell r="J770">
            <v>4.60870479995577E-2</v>
          </cell>
          <cell r="K770">
            <v>4.4600533884975598E-2</v>
          </cell>
          <cell r="L770">
            <v>4.3159067753043699E-2</v>
          </cell>
          <cell r="M770">
            <v>4.1764498601197103E-2</v>
          </cell>
          <cell r="N770">
            <v>4.0415414994641199E-2</v>
          </cell>
          <cell r="O770">
            <v>3.9111060478660697E-2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7.1200197643638896</v>
          </cell>
          <cell r="E771">
            <v>7.6289255698967011</v>
          </cell>
          <cell r="F771">
            <v>7.3930092315066043</v>
          </cell>
          <cell r="G771">
            <v>7.13099101803589</v>
          </cell>
          <cell r="H771">
            <v>7.0688164095081989</v>
          </cell>
          <cell r="I771">
            <v>7.1549267456251906</v>
          </cell>
          <cell r="J771">
            <v>8.7659840985827255</v>
          </cell>
          <cell r="K771">
            <v>9.973419725044339</v>
          </cell>
          <cell r="L771">
            <v>9.8974746835086425</v>
          </cell>
          <cell r="M771">
            <v>9.516021153572261</v>
          </cell>
          <cell r="N771">
            <v>8.0769137672118383</v>
          </cell>
          <cell r="O771">
            <v>8.0548219898936111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7.7403571768926529</v>
          </cell>
          <cell r="E772">
            <v>8.2914221486477775</v>
          </cell>
          <cell r="F772">
            <v>8.031852512423395</v>
          </cell>
          <cell r="G772">
            <v>7.7421080374153419</v>
          </cell>
          <cell r="H772">
            <v>7.6695712943139984</v>
          </cell>
          <cell r="I772">
            <v>7.7579113680253871</v>
          </cell>
          <cell r="J772">
            <v>9.4985152084343518</v>
          </cell>
          <cell r="K772">
            <v>10.799776022085343</v>
          </cell>
          <cell r="L772">
            <v>10.717538488602823</v>
          </cell>
          <cell r="M772">
            <v>10.304479297300363</v>
          </cell>
          <cell r="N772">
            <v>8.7461334266865567</v>
          </cell>
          <cell r="O772">
            <v>8.7222112160963867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0.79548444085724501</v>
          </cell>
          <cell r="E773">
            <v>1.9778224166372299E-7</v>
          </cell>
          <cell r="F773">
            <v>2.2074025177157299E-7</v>
          </cell>
          <cell r="G773">
            <v>2.4722387253075802E-7</v>
          </cell>
          <cell r="H773">
            <v>3.3303936293864401E-6</v>
          </cell>
          <cell r="I773">
            <v>3.9524841457822801E-7</v>
          </cell>
          <cell r="J773">
            <v>5.0053212640428298E-7</v>
          </cell>
          <cell r="K773">
            <v>2.0692896961904699E-6</v>
          </cell>
          <cell r="L773">
            <v>8.1904101909299802E-7</v>
          </cell>
          <cell r="M773">
            <v>2.6667605057882E-6</v>
          </cell>
          <cell r="N773">
            <v>2.1950171634434699E-6</v>
          </cell>
          <cell r="O773">
            <v>1.09547052217174E-5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0.79548444085724501</v>
          </cell>
          <cell r="E774">
            <v>0.79548463863948704</v>
          </cell>
          <cell r="F774">
            <v>0.79548485937973801</v>
          </cell>
          <cell r="G774">
            <v>0.79548510660361105</v>
          </cell>
          <cell r="H774">
            <v>0.79548843699724003</v>
          </cell>
          <cell r="I774">
            <v>0.79548883224565503</v>
          </cell>
          <cell r="J774">
            <v>0.795489332777781</v>
          </cell>
          <cell r="K774">
            <v>0.79549140206747704</v>
          </cell>
          <cell r="L774">
            <v>0.79549222110849604</v>
          </cell>
          <cell r="M774">
            <v>0.79549488786900202</v>
          </cell>
          <cell r="N774">
            <v>0.79549708288616605</v>
          </cell>
          <cell r="O774">
            <v>0.795508037591387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2.2069117475915987</v>
          </cell>
          <cell r="I775">
            <v>1.6052509569569018</v>
          </cell>
          <cell r="J775">
            <v>2.5665409955085345</v>
          </cell>
          <cell r="K775">
            <v>3.9482582634901284</v>
          </cell>
          <cell r="L775">
            <v>14.608730132113868</v>
          </cell>
          <cell r="M775">
            <v>16.746521816730514</v>
          </cell>
          <cell r="N775">
            <v>19.676998554125827</v>
          </cell>
          <cell r="O775">
            <v>19.616290722274037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2.2237248576070141</v>
          </cell>
          <cell r="I776">
            <v>1.6174803816138315</v>
          </cell>
          <cell r="J776">
            <v>2.5860939006773234</v>
          </cell>
          <cell r="K776">
            <v>3.9783376269380621</v>
          </cell>
          <cell r="L776">
            <v>14.720025106715704</v>
          </cell>
          <cell r="M776">
            <v>16.874103317888189</v>
          </cell>
          <cell r="N776">
            <v>19.826905564147729</v>
          </cell>
          <cell r="O776">
            <v>19.765735236477145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3.1579555258166499E-6</v>
          </cell>
          <cell r="H777">
            <v>0.16706447849189501</v>
          </cell>
          <cell r="I777">
            <v>2.8828142729735802E-4</v>
          </cell>
          <cell r="J777">
            <v>0.188087791722611</v>
          </cell>
          <cell r="K777">
            <v>4.6146029032578799E-2</v>
          </cell>
          <cell r="L777">
            <v>0.34157640437762399</v>
          </cell>
          <cell r="M777">
            <v>0.130643266425093</v>
          </cell>
          <cell r="N777">
            <v>9.8912616959669894E-2</v>
          </cell>
          <cell r="O777">
            <v>4.3099433494357399E-4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3.1579555258166499E-6</v>
          </cell>
          <cell r="H778">
            <v>0.16706763644742101</v>
          </cell>
          <cell r="I778">
            <v>0.16735591787471801</v>
          </cell>
          <cell r="J778">
            <v>0.35544370959733002</v>
          </cell>
          <cell r="K778">
            <v>0.40158973862990799</v>
          </cell>
          <cell r="L778">
            <v>0.74316614300753203</v>
          </cell>
          <cell r="M778">
            <v>0.87380940943262497</v>
          </cell>
          <cell r="N778">
            <v>0.97272102527715998</v>
          </cell>
          <cell r="O778">
            <v>0.973149862771713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1.1357255133223841E-5</v>
          </cell>
          <cell r="E779">
            <v>6.0053856394117396E-6</v>
          </cell>
          <cell r="F779">
            <v>5.8209732945016093E-6</v>
          </cell>
          <cell r="G779">
            <v>4.9311501073777998E-3</v>
          </cell>
          <cell r="H779">
            <v>7.2383312286684147E-3</v>
          </cell>
          <cell r="I779">
            <v>1.6605995165961354E-2</v>
          </cell>
          <cell r="J779">
            <v>1.5009232113108645E-2</v>
          </cell>
          <cell r="K779">
            <v>1.6739795650201464E-2</v>
          </cell>
          <cell r="L779">
            <v>1.970010722558628E-2</v>
          </cell>
          <cell r="M779">
            <v>1.6833010937129942E-2</v>
          </cell>
          <cell r="N779">
            <v>9.2375721292768734E-3</v>
          </cell>
          <cell r="O779">
            <v>1.1185712482117915E-2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3.9747677025176578E-6</v>
          </cell>
          <cell r="E780">
            <v>1.365253118116257E-5</v>
          </cell>
          <cell r="F780">
            <v>1.1400171819599261E-5</v>
          </cell>
          <cell r="G780">
            <v>1.846286896581861E-5</v>
          </cell>
          <cell r="H780">
            <v>1.1651384649746757E-4</v>
          </cell>
          <cell r="I780">
            <v>3.9486505891716048E-4</v>
          </cell>
          <cell r="J780">
            <v>1.6802848148886518E-3</v>
          </cell>
          <cell r="K780">
            <v>6.4615089759942962E-3</v>
          </cell>
          <cell r="L780">
            <v>3.2591577973304319E-4</v>
          </cell>
          <cell r="M780">
            <v>1.0755023635018133E-4</v>
          </cell>
          <cell r="N780">
            <v>4.1286541135097726E-4</v>
          </cell>
          <cell r="O780">
            <v>3.0846819859976457E-3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9.1164811047581292E-6</v>
          </cell>
          <cell r="F781">
            <v>9.2845487958733078E-6</v>
          </cell>
          <cell r="G781">
            <v>2.2756008760979789E-5</v>
          </cell>
          <cell r="H781">
            <v>2.6724082896726532E-5</v>
          </cell>
          <cell r="I781">
            <v>4.391967563003936E-5</v>
          </cell>
          <cell r="J781">
            <v>5.0931187628700483E-5</v>
          </cell>
          <cell r="K781">
            <v>6.1839472922421468E-5</v>
          </cell>
          <cell r="L781">
            <v>6.1555228316649958E-5</v>
          </cell>
          <cell r="M781">
            <v>6.1689514145111155E-5</v>
          </cell>
          <cell r="N781">
            <v>4.6613456919689702E-5</v>
          </cell>
          <cell r="O781">
            <v>6.6632550321019056E-5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1.5332022835741502E-5</v>
          </cell>
          <cell r="E782">
            <v>2.8774397925332424E-5</v>
          </cell>
          <cell r="F782">
            <v>2.6505693909974184E-5</v>
          </cell>
          <cell r="G782">
            <v>4.9723689851046051E-3</v>
          </cell>
          <cell r="H782">
            <v>7.3815691580626057E-3</v>
          </cell>
          <cell r="I782">
            <v>1.7044779900508567E-2</v>
          </cell>
          <cell r="J782">
            <v>1.6740448115625993E-2</v>
          </cell>
          <cell r="K782">
            <v>2.3263144099118192E-2</v>
          </cell>
          <cell r="L782">
            <v>2.0087578233635977E-2</v>
          </cell>
          <cell r="M782">
            <v>1.7002250687625241E-2</v>
          </cell>
          <cell r="N782">
            <v>9.6970509975475433E-3</v>
          </cell>
          <cell r="O782">
            <v>1.4337027018436567E-2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2.6586976539207333E-2</v>
          </cell>
          <cell r="F783">
            <v>9.480783970295939E-2</v>
          </cell>
          <cell r="G783">
            <v>0.10364110363889531</v>
          </cell>
          <cell r="H783">
            <v>0.22477296755044299</v>
          </cell>
          <cell r="I783">
            <v>0.14866859596414181</v>
          </cell>
          <cell r="J783">
            <v>0.15743413964533765</v>
          </cell>
          <cell r="K783">
            <v>0.19536400747747384</v>
          </cell>
          <cell r="L783">
            <v>0.1555102906970379</v>
          </cell>
          <cell r="M783">
            <v>0.15479450184902024</v>
          </cell>
          <cell r="N783">
            <v>0.14363088967276397</v>
          </cell>
          <cell r="O783">
            <v>7.6582395495467373E-2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2.6586976539207333E-2</v>
          </cell>
          <cell r="F784">
            <v>9.480783970295939E-2</v>
          </cell>
          <cell r="G784">
            <v>0.10364110363889531</v>
          </cell>
          <cell r="H784">
            <v>0.22477296755044299</v>
          </cell>
          <cell r="I784">
            <v>0.14866859596414181</v>
          </cell>
          <cell r="J784">
            <v>0.15743413964533765</v>
          </cell>
          <cell r="K784">
            <v>0.19536400747747384</v>
          </cell>
          <cell r="L784">
            <v>0.1555102906970379</v>
          </cell>
          <cell r="M784">
            <v>0.15479450184902024</v>
          </cell>
          <cell r="N784">
            <v>0.14363088967276397</v>
          </cell>
          <cell r="O784">
            <v>7.6582395495467373E-2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3.6926356304454663E-2</v>
          </cell>
          <cell r="F785">
            <v>0.13167755514299917</v>
          </cell>
          <cell r="G785">
            <v>0.14394597727624348</v>
          </cell>
          <cell r="H785">
            <v>0.31218467715339326</v>
          </cell>
          <cell r="I785">
            <v>0.20648416106130787</v>
          </cell>
          <cell r="J785">
            <v>0.21865852728519128</v>
          </cell>
          <cell r="K785">
            <v>0.27133889927426924</v>
          </cell>
          <cell r="L785">
            <v>0.21598651485699705</v>
          </cell>
          <cell r="M785">
            <v>0.21499236367919453</v>
          </cell>
          <cell r="N785">
            <v>0.19948734676772781</v>
          </cell>
          <cell r="O785">
            <v>0.1063644381881491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1.9817722610599598E-3</v>
          </cell>
          <cell r="F786">
            <v>5.8702031431514499E-3</v>
          </cell>
          <cell r="H786">
            <v>9.68252431124377E-3</v>
          </cell>
          <cell r="J786">
            <v>1.4290372630632899E-2</v>
          </cell>
          <cell r="L786">
            <v>2.63679789919014E-4</v>
          </cell>
          <cell r="M786">
            <v>1.1124332852169299E-2</v>
          </cell>
          <cell r="N786">
            <v>3.81715461921113E-6</v>
          </cell>
          <cell r="O786">
            <v>9.9004240291419194E-6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1.9817722610599598E-3</v>
          </cell>
          <cell r="F787">
            <v>7.8512963577013085E-3</v>
          </cell>
          <cell r="G787">
            <v>7.8501626929547083E-3</v>
          </cell>
          <cell r="H787">
            <v>1.6562556325381606E-2</v>
          </cell>
          <cell r="I787">
            <v>1.0913794310931377E-2</v>
          </cell>
          <cell r="J787">
            <v>1.5616148150811861E-2</v>
          </cell>
          <cell r="K787">
            <v>1.4290170564136425E-2</v>
          </cell>
          <cell r="L787">
            <v>1.2649904975452337E-2</v>
          </cell>
          <cell r="M787">
            <v>1.1387566717205325E-2</v>
          </cell>
          <cell r="N787">
            <v>1.129687562513935E-2</v>
          </cell>
          <cell r="O787">
            <v>1.1100009365065798E-2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2.4010741561077105E-3</v>
          </cell>
          <cell r="F788">
            <v>9.7135769468108916E-3</v>
          </cell>
          <cell r="G788">
            <v>8.657507340980107E-3</v>
          </cell>
          <cell r="H788">
            <v>9.7127699662414805E-3</v>
          </cell>
          <cell r="I788">
            <v>5.9209802349752703E-3</v>
          </cell>
          <cell r="L788">
            <v>3.9725334860990615E-3</v>
          </cell>
          <cell r="M788">
            <v>7.5382084433523013E-3</v>
          </cell>
          <cell r="N788">
            <v>4.8223840970358298E-3</v>
          </cell>
          <cell r="O788">
            <v>9.9950834550785791E-3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2.3964640048080126E-3</v>
          </cell>
          <cell r="F789">
            <v>9.6981425859835359E-3</v>
          </cell>
          <cell r="G789">
            <v>8.6463075558658106E-3</v>
          </cell>
          <cell r="H789">
            <v>9.7021538483895546E-3</v>
          </cell>
          <cell r="I789">
            <v>5.9177555846047286E-3</v>
          </cell>
          <cell r="L789">
            <v>3.9975086333413658E-3</v>
          </cell>
          <cell r="M789">
            <v>7.6260523324685392E-3</v>
          </cell>
          <cell r="N789">
            <v>4.8765129872200249E-3</v>
          </cell>
          <cell r="O789">
            <v>1.0046428658991325E-2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4.7975381609157205E-3</v>
          </cell>
          <cell r="F790">
            <v>1.9391955168906634E-2</v>
          </cell>
          <cell r="G790">
            <v>1.7284050532958124E-2</v>
          </cell>
          <cell r="H790">
            <v>1.9395159450743254E-2</v>
          </cell>
          <cell r="I790">
            <v>1.1818971455692214E-2</v>
          </cell>
          <cell r="L790">
            <v>7.9700421194404316E-3</v>
          </cell>
          <cell r="M790">
            <v>1.5164260775820842E-2</v>
          </cell>
          <cell r="N790">
            <v>9.698897084255859E-3</v>
          </cell>
          <cell r="O790">
            <v>2.0041512114069876E-2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4514.4872580679903</v>
          </cell>
          <cell r="E791">
            <v>3846.5303385113202</v>
          </cell>
          <cell r="F791">
            <v>3833.8513977769899</v>
          </cell>
          <cell r="G791">
            <v>2848.5414786190599</v>
          </cell>
          <cell r="H791">
            <v>990.39641042313701</v>
          </cell>
          <cell r="I791">
            <v>2.3559526337822598</v>
          </cell>
          <cell r="J791">
            <v>2.0543053809268002</v>
          </cell>
          <cell r="K791">
            <v>7.6948578151179504E-4</v>
          </cell>
          <cell r="L791">
            <v>2.9010451461174501E-2</v>
          </cell>
          <cell r="M791">
            <v>4.7007106974369696E-3</v>
          </cell>
          <cell r="N791">
            <v>5.0829599415460197E-3</v>
          </cell>
          <cell r="O791">
            <v>5.7461279298117798E-3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60.231886834403284</v>
          </cell>
          <cell r="E792">
            <v>51.3200651170879</v>
          </cell>
          <cell r="F792">
            <v>51.150910473520277</v>
          </cell>
          <cell r="G792">
            <v>38.005429762377773</v>
          </cell>
          <cell r="H792">
            <v>13.215926630071507</v>
          </cell>
          <cell r="I792">
            <v>3.2540228863555148E-2</v>
          </cell>
          <cell r="J792">
            <v>2.8995712908159985E-2</v>
          </cell>
          <cell r="K792">
            <v>2.6063760861925554E-2</v>
          </cell>
          <cell r="L792">
            <v>1.3570484948509091E-2</v>
          </cell>
          <cell r="M792">
            <v>1.2750721454628791E-2</v>
          </cell>
          <cell r="N792">
            <v>1.2908068362625367E-2</v>
          </cell>
          <cell r="O792">
            <v>1.293045156469564E-2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61.254915306214322</v>
          </cell>
          <cell r="E793">
            <v>52.191727795269017</v>
          </cell>
          <cell r="F793">
            <v>52.019693321261791</v>
          </cell>
          <cell r="G793">
            <v>38.65049496090996</v>
          </cell>
          <cell r="H793">
            <v>13.438214524058838</v>
          </cell>
          <cell r="I793">
            <v>3.1966792860003583E-2</v>
          </cell>
          <cell r="J793">
            <v>2.787388576562826E-2</v>
          </cell>
          <cell r="K793">
            <v>1.0440784009658003E-5</v>
          </cell>
          <cell r="L793">
            <v>3.9362892077577283E-4</v>
          </cell>
          <cell r="M793">
            <v>6.378169195979608E-5</v>
          </cell>
          <cell r="N793">
            <v>6.8968248867652961E-5</v>
          </cell>
          <cell r="O793">
            <v>7.7966457663660555E-5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6.6560830790811507E-6</v>
          </cell>
          <cell r="G794">
            <v>4.5053151716545169E-4</v>
          </cell>
          <cell r="H794">
            <v>2.1822958835365025E-3</v>
          </cell>
          <cell r="I794">
            <v>1.1260527811058061E-3</v>
          </cell>
          <cell r="J794">
            <v>1.6142372120910183E-3</v>
          </cell>
          <cell r="K794">
            <v>2.6495950268730809E-2</v>
          </cell>
          <cell r="L794">
            <v>1.3407249226929175E-2</v>
          </cell>
          <cell r="M794">
            <v>1.2903409416738362E-2</v>
          </cell>
          <cell r="N794">
            <v>1.3058258116120935E-2</v>
          </cell>
          <cell r="O794">
            <v>1.3072081411802043E-2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1.4243274250321782</v>
          </cell>
          <cell r="E795">
            <v>1.5428172036478909</v>
          </cell>
          <cell r="F795">
            <v>1.6943012798015502</v>
          </cell>
          <cell r="G795">
            <v>1.4675681251069976</v>
          </cell>
          <cell r="H795">
            <v>1.2306716998149352</v>
          </cell>
          <cell r="I795">
            <v>0.98604719601979629</v>
          </cell>
          <cell r="J795">
            <v>0.95192920321489283</v>
          </cell>
          <cell r="K795">
            <v>0.88992665713979591</v>
          </cell>
          <cell r="L795">
            <v>0.8274810046669373</v>
          </cell>
          <cell r="M795">
            <v>0.73134225173359502</v>
          </cell>
          <cell r="N795">
            <v>0.71068700953751307</v>
          </cell>
          <cell r="O795">
            <v>0.57743561858911874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3.5608001570756491E-2</v>
          </cell>
          <cell r="F796">
            <v>0.11220721931918193</v>
          </cell>
          <cell r="G796">
            <v>0.20908092995565097</v>
          </cell>
          <cell r="H796">
            <v>0.28323242190294312</v>
          </cell>
          <cell r="I796">
            <v>0.32089246042610325</v>
          </cell>
          <cell r="J796">
            <v>0.37444922645313311</v>
          </cell>
          <cell r="K796">
            <v>0.45435249108577841</v>
          </cell>
          <cell r="L796">
            <v>0.5394762405029111</v>
          </cell>
          <cell r="M796">
            <v>0.63830488055585799</v>
          </cell>
          <cell r="N796">
            <v>0.75575386913969367</v>
          </cell>
          <cell r="O796">
            <v>0.88801984463797867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1.4243274250321782</v>
          </cell>
          <cell r="E797">
            <v>1.5784252052186469</v>
          </cell>
          <cell r="F797">
            <v>1.8065084991207314</v>
          </cell>
          <cell r="G797">
            <v>1.6766490550626498</v>
          </cell>
          <cell r="H797">
            <v>1.5139041217178795</v>
          </cell>
          <cell r="I797">
            <v>1.3069396564458997</v>
          </cell>
          <cell r="J797">
            <v>1.326378429668025</v>
          </cell>
          <cell r="K797">
            <v>1.3442791482255751</v>
          </cell>
          <cell r="L797">
            <v>1.3669572451698471</v>
          </cell>
          <cell r="M797">
            <v>1.3696471322894539</v>
          </cell>
          <cell r="N797">
            <v>1.4664408786772076</v>
          </cell>
          <cell r="O797">
            <v>1.4654554632270971</v>
          </cell>
        </row>
        <row r="798">
          <cell r="A798" t="str">
            <v>D-SCOM_LTH_CHPHFC</v>
          </cell>
          <cell r="B798" t="str">
            <v>VAR_fout</v>
          </cell>
          <cell r="C798" t="str">
            <v>SCOM_LTH_CHPHFC_ON</v>
          </cell>
          <cell r="G798">
            <v>3.2605033178955897E-3</v>
          </cell>
          <cell r="H798">
            <v>1.0388585534505347E-2</v>
          </cell>
          <cell r="I798">
            <v>1.1307820598943759E-2</v>
          </cell>
          <cell r="J798">
            <v>1.4588437807369957E-2</v>
          </cell>
          <cell r="K798">
            <v>1.6705825202564074E-2</v>
          </cell>
          <cell r="L798">
            <v>2.4980920459782605E-2</v>
          </cell>
          <cell r="M798">
            <v>2.7899464730010003E-2</v>
          </cell>
          <cell r="N798">
            <v>8.0912571132640276E-2</v>
          </cell>
          <cell r="O798">
            <v>7.613415990124528E-2</v>
          </cell>
        </row>
        <row r="799">
          <cell r="A799" t="str">
            <v>D-SCOM_LTH_CHPHFC</v>
          </cell>
          <cell r="B799" t="str">
            <v>VAR_fout</v>
          </cell>
          <cell r="C799" t="str">
            <v>LTH</v>
          </cell>
          <cell r="G799">
            <v>2.2899081724958522E-5</v>
          </cell>
          <cell r="H799">
            <v>3.1322984192736141E-5</v>
          </cell>
          <cell r="I799">
            <v>3.5575336778629727E-5</v>
          </cell>
          <cell r="J799">
            <v>4.8767736417647351E-5</v>
          </cell>
          <cell r="K799">
            <v>5.0031628439783782E-5</v>
          </cell>
          <cell r="L799">
            <v>7.1440855213159899E-5</v>
          </cell>
          <cell r="M799">
            <v>8.9441059732541599E-5</v>
          </cell>
          <cell r="N799">
            <v>2.5545831932917039E-4</v>
          </cell>
          <cell r="O799">
            <v>2.7224491543771987E-4</v>
          </cell>
        </row>
        <row r="800">
          <cell r="A800" t="str">
            <v>D-SCOM_LTH_CHPHFC</v>
          </cell>
          <cell r="B800" t="str">
            <v>VAR_fin</v>
          </cell>
          <cell r="C800" t="str">
            <v>SCOM_LTH_CHPHFC</v>
          </cell>
          <cell r="G800">
            <v>3.2834023996205484E-3</v>
          </cell>
          <cell r="H800">
            <v>1.0419908518698074E-2</v>
          </cell>
          <cell r="I800">
            <v>1.1343395935722402E-2</v>
          </cell>
          <cell r="J800">
            <v>1.4637205543787604E-2</v>
          </cell>
          <cell r="K800">
            <v>1.6755856831003856E-2</v>
          </cell>
          <cell r="L800">
            <v>2.5052361314995785E-2</v>
          </cell>
          <cell r="M800">
            <v>2.7988905789742575E-2</v>
          </cell>
          <cell r="N800">
            <v>8.1168029451969409E-2</v>
          </cell>
          <cell r="O800">
            <v>7.6406404816683052E-2</v>
          </cell>
        </row>
        <row r="801">
          <cell r="A801" t="str">
            <v>D-SCOM_NKEV_GAS_ELC_CHP</v>
          </cell>
          <cell r="B801" t="str">
            <v>VAR_fout</v>
          </cell>
          <cell r="C801" t="str">
            <v>ELC5</v>
          </cell>
          <cell r="D801">
            <v>0.2908594718913024</v>
          </cell>
          <cell r="E801">
            <v>0.31372393534519244</v>
          </cell>
          <cell r="F801">
            <v>0.307228960883692</v>
          </cell>
          <cell r="G801">
            <v>0.2577476311720806</v>
          </cell>
          <cell r="H801">
            <v>0.22580482689819256</v>
          </cell>
          <cell r="I801">
            <v>0.11112228142618494</v>
          </cell>
          <cell r="L801">
            <v>6.8835306784609529E-3</v>
          </cell>
          <cell r="M801">
            <v>1.1243420922869386E-2</v>
          </cell>
          <cell r="N801">
            <v>1.0877851363215799E-2</v>
          </cell>
          <cell r="O801">
            <v>1.8552143653283431E-2</v>
          </cell>
        </row>
        <row r="802">
          <cell r="A802" t="str">
            <v>D-SCOM_NKEV_GAS_ELC_CHP</v>
          </cell>
          <cell r="B802" t="str">
            <v>VAR_fout</v>
          </cell>
          <cell r="C802" t="str">
            <v>SCOM_ELC</v>
          </cell>
          <cell r="D802">
            <v>0.30357605596207615</v>
          </cell>
          <cell r="E802">
            <v>0.31222534092589843</v>
          </cell>
          <cell r="F802">
            <v>0.30689828571958383</v>
          </cell>
          <cell r="G802">
            <v>0.25824814119891776</v>
          </cell>
          <cell r="H802">
            <v>0.22563927478581236</v>
          </cell>
          <cell r="I802">
            <v>0.11092530956471862</v>
          </cell>
          <cell r="L802">
            <v>6.8985269116802785E-3</v>
          </cell>
          <cell r="M802">
            <v>1.1269562904575694E-2</v>
          </cell>
          <cell r="N802">
            <v>1.0895806629022401E-2</v>
          </cell>
          <cell r="O802">
            <v>1.8588813601071077E-2</v>
          </cell>
        </row>
        <row r="803">
          <cell r="A803" t="str">
            <v>D-SCOM_NKEV_GAS_ELC_CHP</v>
          </cell>
          <cell r="B803" t="str">
            <v>VAR_fin</v>
          </cell>
          <cell r="C803" t="str">
            <v>SCOM_NKEV_GAS_ELC_CHP</v>
          </cell>
          <cell r="D803">
            <v>0.59443552785337861</v>
          </cell>
          <cell r="E803">
            <v>0.62594927627109065</v>
          </cell>
          <cell r="F803">
            <v>0.6141074822393876</v>
          </cell>
          <cell r="G803">
            <v>0.51597600800711108</v>
          </cell>
          <cell r="H803">
            <v>0.45142433732011783</v>
          </cell>
          <cell r="I803">
            <v>0.22202782662701567</v>
          </cell>
          <cell r="L803">
            <v>1.3782057590141237E-2</v>
          </cell>
          <cell r="M803">
            <v>2.2512983827445075E-2</v>
          </cell>
          <cell r="N803">
            <v>2.1773657992238217E-2</v>
          </cell>
          <cell r="O803">
            <v>3.7140957254354498E-2</v>
          </cell>
        </row>
        <row r="804">
          <cell r="A804" t="str">
            <v>RHEM-SHLTHDH</v>
          </cell>
          <cell r="B804" t="str">
            <v>VAR_fout</v>
          </cell>
          <cell r="C804" t="str">
            <v>RHEM-SHLTHD</v>
          </cell>
          <cell r="D804">
            <v>2.0800555579713662</v>
          </cell>
          <cell r="E804">
            <v>3.788741456653514</v>
          </cell>
          <cell r="F804">
            <v>3.3111384061517199</v>
          </cell>
          <cell r="G804">
            <v>3.194112691093336</v>
          </cell>
          <cell r="H804">
            <v>2.9325669365056695</v>
          </cell>
          <cell r="I804">
            <v>2.7145472123705887</v>
          </cell>
          <cell r="J804">
            <v>3.4954859169250345</v>
          </cell>
          <cell r="K804">
            <v>3.4665157206832005</v>
          </cell>
          <cell r="L804">
            <v>3.330092037437983</v>
          </cell>
          <cell r="M804">
            <v>2.9123156775375731</v>
          </cell>
          <cell r="N804">
            <v>3.32448161769724</v>
          </cell>
          <cell r="O804">
            <v>2.2709444300316015</v>
          </cell>
        </row>
        <row r="805">
          <cell r="A805" t="str">
            <v>RHEM-SHLTHDH</v>
          </cell>
          <cell r="B805" t="str">
            <v>VAR_fin</v>
          </cell>
          <cell r="C805" t="str">
            <v>RHEMLTHDHC</v>
          </cell>
          <cell r="D805">
            <v>2.0800555579713662</v>
          </cell>
          <cell r="E805">
            <v>3.788741456653514</v>
          </cell>
          <cell r="F805">
            <v>3.3111384061517199</v>
          </cell>
          <cell r="G805">
            <v>3.194112691093336</v>
          </cell>
          <cell r="H805">
            <v>2.9325669365056695</v>
          </cell>
          <cell r="I805">
            <v>2.7145472123705887</v>
          </cell>
          <cell r="J805">
            <v>3.4954859169250345</v>
          </cell>
          <cell r="K805">
            <v>3.4665157206832005</v>
          </cell>
          <cell r="L805">
            <v>3.330092037437983</v>
          </cell>
          <cell r="M805">
            <v>2.9123156775375731</v>
          </cell>
          <cell r="N805">
            <v>3.32448161769724</v>
          </cell>
          <cell r="O805">
            <v>2.2709444300316015</v>
          </cell>
        </row>
        <row r="806">
          <cell r="A806" t="str">
            <v>RHEM-SHLTHDH</v>
          </cell>
          <cell r="B806" t="str">
            <v>VAR_fin</v>
          </cell>
          <cell r="C806" t="str">
            <v>RHEM_LTH_DH</v>
          </cell>
          <cell r="D806">
            <v>2.1010662201730974</v>
          </cell>
          <cell r="E806">
            <v>3.8270115723772862</v>
          </cell>
          <cell r="F806">
            <v>3.3445842486381037</v>
          </cell>
          <cell r="G806">
            <v>3.226376455649834</v>
          </cell>
          <cell r="H806">
            <v>2.9621888247532047</v>
          </cell>
          <cell r="I806">
            <v>2.7419668811824121</v>
          </cell>
          <cell r="J806">
            <v>3.5307938554798328</v>
          </cell>
          <cell r="K806">
            <v>3.5015310309931325</v>
          </cell>
          <cell r="L806">
            <v>3.3637293307454401</v>
          </cell>
          <cell r="M806">
            <v>2.9417330076137094</v>
          </cell>
          <cell r="N806">
            <v>3.3580622400982221</v>
          </cell>
          <cell r="O806">
            <v>2.2938832626581838</v>
          </cell>
        </row>
        <row r="807">
          <cell r="A807" t="str">
            <v>RHEM-SHLTHDH</v>
          </cell>
          <cell r="B807" t="str">
            <v>VAR_ncap</v>
          </cell>
          <cell r="C807" t="str">
            <v>-</v>
          </cell>
          <cell r="D807">
            <v>1.0523167215603899E-7</v>
          </cell>
          <cell r="E807">
            <v>4.4841044775785198E-7</v>
          </cell>
          <cell r="F807">
            <v>2.4098238642994001E-7</v>
          </cell>
          <cell r="G807">
            <v>1.60770790657659E-7</v>
          </cell>
          <cell r="H807">
            <v>3.5368727184773502E-7</v>
          </cell>
          <cell r="I807">
            <v>4.2436097615995901E-7</v>
          </cell>
          <cell r="J807">
            <v>5.5161084036796898E-7</v>
          </cell>
          <cell r="K807">
            <v>7.58958869708381E-7</v>
          </cell>
          <cell r="L807">
            <v>9.0544398944598503E-7</v>
          </cell>
          <cell r="M807">
            <v>1.5517662202086699E-6</v>
          </cell>
          <cell r="N807">
            <v>2.2426619092584199E-6</v>
          </cell>
          <cell r="O807">
            <v>6.8448917525240398E-6</v>
          </cell>
        </row>
        <row r="808">
          <cell r="A808" t="str">
            <v>RHEM-SHLTHDH</v>
          </cell>
          <cell r="B808" t="str">
            <v>VAR_cap</v>
          </cell>
          <cell r="C808" t="str">
            <v>-</v>
          </cell>
          <cell r="D808">
            <v>0.31562557234336014</v>
          </cell>
          <cell r="E808">
            <v>0.31562602075380791</v>
          </cell>
          <cell r="F808">
            <v>0.31562626173619435</v>
          </cell>
          <cell r="G808">
            <v>0.31562642250698497</v>
          </cell>
          <cell r="H808">
            <v>0.31562677619425683</v>
          </cell>
          <cell r="I808">
            <v>0.31562720055523297</v>
          </cell>
          <cell r="J808">
            <v>0.31562775216607336</v>
          </cell>
          <cell r="K808">
            <v>0.31562851112494306</v>
          </cell>
          <cell r="L808">
            <v>0.31562941656893251</v>
          </cell>
          <cell r="M808">
            <v>0.31563096833515275</v>
          </cell>
          <cell r="N808">
            <v>0.31563321099706199</v>
          </cell>
          <cell r="O808">
            <v>0.3156400558888145</v>
          </cell>
        </row>
        <row r="809">
          <cell r="A809" t="str">
            <v>D-ITOT_SOLELC</v>
          </cell>
          <cell r="B809" t="str">
            <v>VAR_fout</v>
          </cell>
          <cell r="C809" t="str">
            <v>ITOT_ELC</v>
          </cell>
          <cell r="D809">
            <v>3.5095850088576719</v>
          </cell>
          <cell r="E809">
            <v>4.8433099670882465</v>
          </cell>
          <cell r="F809">
            <v>11.801057580987447</v>
          </cell>
          <cell r="G809">
            <v>13.966685152525582</v>
          </cell>
          <cell r="H809">
            <v>18.058551289640285</v>
          </cell>
          <cell r="I809">
            <v>20.512489804083362</v>
          </cell>
          <cell r="J809">
            <v>20.196107175229127</v>
          </cell>
          <cell r="K809">
            <v>22.71696891761907</v>
          </cell>
          <cell r="L809">
            <v>23.778340225799845</v>
          </cell>
          <cell r="M809">
            <v>24.962455311038308</v>
          </cell>
          <cell r="N809">
            <v>25.959404587891726</v>
          </cell>
          <cell r="O809">
            <v>26.925222197268909</v>
          </cell>
        </row>
        <row r="810">
          <cell r="A810" t="str">
            <v>D-ITOT_SOLELC</v>
          </cell>
          <cell r="B810" t="str">
            <v>VAR_fout</v>
          </cell>
          <cell r="C810" t="str">
            <v>ELC5</v>
          </cell>
          <cell r="D810">
            <v>8.3689908498614379E-3</v>
          </cell>
          <cell r="E810">
            <v>5.3349061319642064E-3</v>
          </cell>
          <cell r="F810">
            <v>8.6548898520806619E-3</v>
          </cell>
          <cell r="G810">
            <v>5.7120773441403693E-3</v>
          </cell>
          <cell r="H810">
            <v>1.6739388545556138</v>
          </cell>
          <cell r="I810">
            <v>0.19975182177570733</v>
          </cell>
          <cell r="J810">
            <v>1.5784702840634182</v>
          </cell>
          <cell r="K810">
            <v>0.10020638674039278</v>
          </cell>
          <cell r="L810">
            <v>4.9768485610359063E-2</v>
          </cell>
          <cell r="M810">
            <v>0.13415705236371078</v>
          </cell>
          <cell r="N810">
            <v>0.32693015742098375</v>
          </cell>
          <cell r="O810">
            <v>0.38707093541207821</v>
          </cell>
        </row>
        <row r="811">
          <cell r="A811" t="str">
            <v>D-ITOT_SOLELC</v>
          </cell>
          <cell r="B811" t="str">
            <v>VAR_fin</v>
          </cell>
          <cell r="C811" t="str">
            <v>ITOT_SOL_ELC</v>
          </cell>
          <cell r="D811">
            <v>3.517953999707534</v>
          </cell>
          <cell r="E811">
            <v>4.8486224349915323</v>
          </cell>
          <cell r="F811">
            <v>11.809712470839527</v>
          </cell>
          <cell r="G811">
            <v>13.972397229869728</v>
          </cell>
          <cell r="H811">
            <v>19.732490144195911</v>
          </cell>
          <cell r="I811">
            <v>20.712241625859061</v>
          </cell>
          <cell r="J811">
            <v>21.774577459292551</v>
          </cell>
          <cell r="K811">
            <v>22.817175304359473</v>
          </cell>
          <cell r="L811">
            <v>23.828108711410206</v>
          </cell>
          <cell r="M811">
            <v>25.096612363401999</v>
          </cell>
          <cell r="N811">
            <v>26.286334745312725</v>
          </cell>
          <cell r="O811">
            <v>27.312293132680995</v>
          </cell>
        </row>
        <row r="812">
          <cell r="A812" t="str">
            <v>D-SWOD</v>
          </cell>
          <cell r="B812" t="str">
            <v>VAR_fout</v>
          </cell>
          <cell r="C812" t="str">
            <v>SWOD</v>
          </cell>
          <cell r="D812">
            <v>8.5743944375857701</v>
          </cell>
          <cell r="E812">
            <v>7.9696785310543099</v>
          </cell>
          <cell r="F812">
            <v>8.4494487571639176</v>
          </cell>
          <cell r="G812">
            <v>8.4305327354732853</v>
          </cell>
          <cell r="H812">
            <v>7.0965156056173004</v>
          </cell>
          <cell r="I812">
            <v>7.8306929148863498</v>
          </cell>
          <cell r="J812">
            <v>19.259835733030588</v>
          </cell>
          <cell r="K812">
            <v>10.005313008647247</v>
          </cell>
          <cell r="L812">
            <v>3.5979544204909693</v>
          </cell>
          <cell r="M812">
            <v>4.0952502350353281</v>
          </cell>
          <cell r="N812">
            <v>0.55473255942974076</v>
          </cell>
          <cell r="O812">
            <v>0.80011531398683355</v>
          </cell>
        </row>
        <row r="813">
          <cell r="A813" t="str">
            <v>D-SWOD</v>
          </cell>
          <cell r="B813" t="str">
            <v>VAR_fin</v>
          </cell>
          <cell r="C813" t="str">
            <v>WOD</v>
          </cell>
          <cell r="D813">
            <v>8.5743944375857701</v>
          </cell>
          <cell r="E813">
            <v>7.9696785310543099</v>
          </cell>
          <cell r="F813">
            <v>8.4494487571639176</v>
          </cell>
          <cell r="G813">
            <v>8.4305327354732853</v>
          </cell>
          <cell r="H813">
            <v>7.0965156056173004</v>
          </cell>
          <cell r="I813">
            <v>7.8306929148863498</v>
          </cell>
          <cell r="J813">
            <v>19.259835733030588</v>
          </cell>
          <cell r="K813">
            <v>10.005313008647247</v>
          </cell>
          <cell r="L813">
            <v>3.5979544204909693</v>
          </cell>
          <cell r="M813">
            <v>4.0952502350353281</v>
          </cell>
          <cell r="N813">
            <v>0.55473255942974076</v>
          </cell>
          <cell r="O813">
            <v>0.80011531398683355</v>
          </cell>
        </row>
        <row r="814">
          <cell r="A814" t="str">
            <v>ITOT-PROCESSCO2CCS</v>
          </cell>
          <cell r="B814" t="str">
            <v>VAR_fout</v>
          </cell>
          <cell r="C814" t="str">
            <v>CO2_O</v>
          </cell>
          <cell r="I814">
            <v>0.28036315698432707</v>
          </cell>
          <cell r="J814">
            <v>0.7668883235974876</v>
          </cell>
          <cell r="K814">
            <v>1031.8727850416014</v>
          </cell>
          <cell r="L814">
            <v>1031.8740291229255</v>
          </cell>
          <cell r="M814">
            <v>1031.8747396160177</v>
          </cell>
          <cell r="N814">
            <v>1031.8747072976319</v>
          </cell>
          <cell r="O814">
            <v>1031.8750012375895</v>
          </cell>
        </row>
        <row r="815">
          <cell r="A815" t="str">
            <v>ITOT-PROCESSCO2CCS</v>
          </cell>
          <cell r="B815" t="str">
            <v>VAR_fout</v>
          </cell>
          <cell r="C815" t="str">
            <v>CO2</v>
          </cell>
          <cell r="I815">
            <v>-0.28036315698432701</v>
          </cell>
          <cell r="J815">
            <v>-0.76688832359748704</v>
          </cell>
          <cell r="K815">
            <v>-1031.8727850416001</v>
          </cell>
          <cell r="L815">
            <v>-1031.8740291229301</v>
          </cell>
          <cell r="M815">
            <v>-1031.87473961602</v>
          </cell>
          <cell r="N815">
            <v>-1031.87470729763</v>
          </cell>
          <cell r="O815">
            <v>-1031.8750012375899</v>
          </cell>
        </row>
        <row r="816">
          <cell r="A816" t="str">
            <v>ITOT-PROCESSCO2CCS</v>
          </cell>
          <cell r="B816" t="str">
            <v>VAR_fin</v>
          </cell>
          <cell r="C816" t="str">
            <v>ITOT_ELC</v>
          </cell>
          <cell r="I816">
            <v>5.937102147903396E-4</v>
          </cell>
          <cell r="J816">
            <v>1.6239988029123267E-3</v>
          </cell>
          <cell r="K816">
            <v>2.1851423683233948</v>
          </cell>
          <cell r="L816">
            <v>2.1851450028485493</v>
          </cell>
          <cell r="M816">
            <v>2.1851465074221541</v>
          </cell>
          <cell r="N816">
            <v>2.1851464389832236</v>
          </cell>
          <cell r="O816">
            <v>2.1851470614443045</v>
          </cell>
        </row>
        <row r="817">
          <cell r="A817" t="str">
            <v>ITOT-PROCESSCO2CCS</v>
          </cell>
          <cell r="B817" t="str">
            <v>VAR_fin</v>
          </cell>
          <cell r="C817" t="str">
            <v>ITOT_LTH_DH</v>
          </cell>
          <cell r="I817">
            <v>2.3088730575179865E-4</v>
          </cell>
          <cell r="J817">
            <v>6.3155509002146035E-4</v>
          </cell>
          <cell r="K817">
            <v>0.84977758768131972</v>
          </cell>
          <cell r="L817">
            <v>0.84977861221887974</v>
          </cell>
          <cell r="M817">
            <v>0.8497791973308384</v>
          </cell>
          <cell r="N817">
            <v>0.8497791707156972</v>
          </cell>
          <cell r="O817">
            <v>0.84977941278389635</v>
          </cell>
        </row>
        <row r="818">
          <cell r="A818" t="str">
            <v>ITOT-PROCESSCO2CCS</v>
          </cell>
          <cell r="B818" t="str">
            <v>VAR_ncap</v>
          </cell>
          <cell r="C818" t="str">
            <v>-</v>
          </cell>
          <cell r="I818">
            <v>0.77643089217943595</v>
          </cell>
          <cell r="J818">
            <v>1.3799290858890401</v>
          </cell>
          <cell r="K818">
            <v>2522.9482386977702</v>
          </cell>
          <cell r="L818">
            <v>1.7412419131326198E-2</v>
          </cell>
          <cell r="M818">
            <v>4.2984026722065603E-2</v>
          </cell>
          <cell r="N818">
            <v>6.7099914245343298E-2</v>
          </cell>
          <cell r="O818">
            <v>0.260516556191696</v>
          </cell>
        </row>
        <row r="819">
          <cell r="A819" t="str">
            <v>ITOT-PROCESSCO2CCS</v>
          </cell>
          <cell r="B819" t="str">
            <v>VAR_cap</v>
          </cell>
          <cell r="C819" t="str">
            <v>-</v>
          </cell>
          <cell r="I819">
            <v>0.77643089217943595</v>
          </cell>
          <cell r="J819">
            <v>2.1563599780684801</v>
          </cell>
          <cell r="K819">
            <v>2525.10459867584</v>
          </cell>
          <cell r="L819">
            <v>2525.1220110949698</v>
          </cell>
          <cell r="M819">
            <v>2525.1649951217</v>
          </cell>
          <cell r="N819">
            <v>2524.2396362871</v>
          </cell>
          <cell r="O819">
            <v>2523.3362516140701</v>
          </cell>
        </row>
        <row r="820">
          <cell r="A820" t="str">
            <v>D-RSH2R</v>
          </cell>
          <cell r="B820" t="str">
            <v>VAR_fout</v>
          </cell>
          <cell r="C820" t="str">
            <v>RSH2</v>
          </cell>
          <cell r="G820">
            <v>3.8992346127593117E-3</v>
          </cell>
          <cell r="H820">
            <v>8.6716639905823796E-3</v>
          </cell>
          <cell r="I820">
            <v>9.0159393962727707E-2</v>
          </cell>
          <cell r="J820">
            <v>2.1523291233447799E-2</v>
          </cell>
          <cell r="K820">
            <v>5.7924716774712531E-2</v>
          </cell>
          <cell r="L820">
            <v>9.6207552259260695E-3</v>
          </cell>
          <cell r="M820">
            <v>0.39675977874710905</v>
          </cell>
          <cell r="N820">
            <v>0.39019396462729422</v>
          </cell>
          <cell r="O820">
            <v>0.46134940107936379</v>
          </cell>
        </row>
        <row r="821">
          <cell r="A821" t="str">
            <v>D-RSH2R</v>
          </cell>
          <cell r="B821" t="str">
            <v>VAR_fin</v>
          </cell>
          <cell r="C821" t="str">
            <v>H2</v>
          </cell>
          <cell r="G821">
            <v>3.8992346127593117E-3</v>
          </cell>
          <cell r="H821">
            <v>8.6716639905823796E-3</v>
          </cell>
          <cell r="I821">
            <v>9.0159393962727707E-2</v>
          </cell>
          <cell r="J821">
            <v>2.1523291233447799E-2</v>
          </cell>
          <cell r="K821">
            <v>5.7924716774712531E-2</v>
          </cell>
          <cell r="L821">
            <v>9.6207552259260695E-3</v>
          </cell>
          <cell r="M821">
            <v>0.39675977874710905</v>
          </cell>
          <cell r="N821">
            <v>0.39019396462729422</v>
          </cell>
          <cell r="O821">
            <v>0.46134940107936379</v>
          </cell>
        </row>
        <row r="822">
          <cell r="A822" t="str">
            <v>D-RSH2R</v>
          </cell>
          <cell r="B822" t="str">
            <v>VAR_ncap</v>
          </cell>
          <cell r="C822" t="str">
            <v>-</v>
          </cell>
          <cell r="G822">
            <v>2.6803522052928002E-4</v>
          </cell>
          <cell r="H822">
            <v>5.6535187342654101E-4</v>
          </cell>
          <cell r="I822">
            <v>5.6332104929659602E-3</v>
          </cell>
          <cell r="J822">
            <v>1.6456736528123401E-3</v>
          </cell>
          <cell r="K822">
            <v>7.4047086059037003E-4</v>
          </cell>
          <cell r="L822">
            <v>7.5872311893145503E-6</v>
          </cell>
          <cell r="M822">
            <v>1.41433281327626E-2</v>
          </cell>
          <cell r="N822">
            <v>1.1312954422715999E-2</v>
          </cell>
          <cell r="O822">
            <v>5.16916192633204E-3</v>
          </cell>
        </row>
        <row r="823">
          <cell r="A823" t="str">
            <v>D-RSH2R</v>
          </cell>
          <cell r="B823" t="str">
            <v>VAR_cap</v>
          </cell>
          <cell r="C823" t="str">
            <v>-</v>
          </cell>
          <cell r="G823">
            <v>2.6803522052928002E-4</v>
          </cell>
          <cell r="H823">
            <v>7.6883942147850705E-4</v>
          </cell>
          <cell r="I823">
            <v>5.7519326552023598E-3</v>
          </cell>
          <cell r="J823">
            <v>1.6456736528123401E-3</v>
          </cell>
          <cell r="K823">
            <v>2.3861445134027099E-3</v>
          </cell>
          <cell r="L823">
            <v>4.8522940008787001E-4</v>
          </cell>
          <cell r="M823">
            <v>1.4149088223052801E-2</v>
          </cell>
          <cell r="N823">
            <v>1.3818047902903301E-2</v>
          </cell>
          <cell r="O823">
            <v>1.6482116349048E-2</v>
          </cell>
        </row>
        <row r="824">
          <cell r="A824" t="str">
            <v>SCOM-SHLTHCHPBIO</v>
          </cell>
          <cell r="B824" t="str">
            <v>VAR_fout</v>
          </cell>
          <cell r="C824" t="str">
            <v>SCOM-SHLTHC-BIO</v>
          </cell>
          <cell r="D824">
            <v>1.4100841507818578</v>
          </cell>
          <cell r="E824">
            <v>1.5273890316114107</v>
          </cell>
          <cell r="F824">
            <v>1.6773582670035327</v>
          </cell>
          <cell r="G824">
            <v>1.4528924438559276</v>
          </cell>
          <cell r="H824">
            <v>1.2183649828167862</v>
          </cell>
          <cell r="I824">
            <v>0.97618672405959961</v>
          </cell>
          <cell r="J824">
            <v>0.94240991118274375</v>
          </cell>
          <cell r="K824">
            <v>0.88102739056839841</v>
          </cell>
          <cell r="L824">
            <v>0.81920619462026723</v>
          </cell>
          <cell r="M824">
            <v>0.72402882921625966</v>
          </cell>
          <cell r="N824">
            <v>0.70358013944213804</v>
          </cell>
          <cell r="O824">
            <v>0.57166126240322734</v>
          </cell>
        </row>
        <row r="825">
          <cell r="A825" t="str">
            <v>SCOM-SHLTHCHPBIO</v>
          </cell>
          <cell r="B825" t="str">
            <v>VAR_fin</v>
          </cell>
          <cell r="C825" t="str">
            <v>SCOM_LTH_CHPBIO_ON</v>
          </cell>
          <cell r="D825">
            <v>1.4243274250321782</v>
          </cell>
          <cell r="E825">
            <v>1.5428172036478909</v>
          </cell>
          <cell r="F825">
            <v>1.6943012798015502</v>
          </cell>
          <cell r="G825">
            <v>1.4675681251069976</v>
          </cell>
          <cell r="H825">
            <v>1.2306716998149352</v>
          </cell>
          <cell r="I825">
            <v>0.98604719601979629</v>
          </cell>
          <cell r="J825">
            <v>0.95192920321489283</v>
          </cell>
          <cell r="K825">
            <v>0.88992665713979591</v>
          </cell>
          <cell r="L825">
            <v>0.8274810046669373</v>
          </cell>
          <cell r="M825">
            <v>0.73134225173359502</v>
          </cell>
          <cell r="N825">
            <v>0.71068700953751307</v>
          </cell>
          <cell r="O825">
            <v>0.57743561858911874</v>
          </cell>
        </row>
        <row r="826">
          <cell r="A826" t="str">
            <v>SCOM-SHLTHCHPBIO</v>
          </cell>
          <cell r="B826" t="str">
            <v>VAR_fin</v>
          </cell>
          <cell r="C826" t="str">
            <v>SCOMLTHCHPC</v>
          </cell>
          <cell r="D826">
            <v>1.4100841507818578</v>
          </cell>
          <cell r="E826">
            <v>1.5273890316114107</v>
          </cell>
          <cell r="F826">
            <v>1.6773582670035327</v>
          </cell>
          <cell r="G826">
            <v>1.4528924438559276</v>
          </cell>
          <cell r="H826">
            <v>1.2183649828167862</v>
          </cell>
          <cell r="I826">
            <v>0.97618672405959961</v>
          </cell>
          <cell r="J826">
            <v>0.94240991118274375</v>
          </cell>
          <cell r="K826">
            <v>0.88102739056839841</v>
          </cell>
          <cell r="L826">
            <v>0.81920619462026723</v>
          </cell>
          <cell r="M826">
            <v>0.72402882921625966</v>
          </cell>
          <cell r="N826">
            <v>0.70358013944213804</v>
          </cell>
          <cell r="O826">
            <v>0.57166126240322734</v>
          </cell>
        </row>
        <row r="827">
          <cell r="A827" t="str">
            <v>SCOM-SHLTHCHPBIO</v>
          </cell>
          <cell r="B827" t="str">
            <v>VAR_ncap</v>
          </cell>
          <cell r="C827" t="str">
            <v>-</v>
          </cell>
          <cell r="D827">
            <v>2.4092351451398399E-7</v>
          </cell>
          <cell r="E827">
            <v>7.3019177195860305E-2</v>
          </cell>
          <cell r="F827">
            <v>8.1703474592413894E-2</v>
          </cell>
          <cell r="G827">
            <v>6.0187641361741803E-2</v>
          </cell>
          <cell r="H827">
            <v>6.4902069477353594E-2</v>
          </cell>
          <cell r="I827">
            <v>6.7983069356301398E-2</v>
          </cell>
          <cell r="J827">
            <v>5.3197017023465902E-2</v>
          </cell>
          <cell r="K827">
            <v>5.9720490814528002E-2</v>
          </cell>
          <cell r="L827">
            <v>5.3186987997494398E-2</v>
          </cell>
          <cell r="M827">
            <v>4.9661535310147199E-2</v>
          </cell>
          <cell r="N827">
            <v>4.8162791968438097E-2</v>
          </cell>
          <cell r="O827">
            <v>3.5327979220121097E-2</v>
          </cell>
        </row>
        <row r="828">
          <cell r="A828" t="str">
            <v>SCOM-SHLTHCHPBIO</v>
          </cell>
          <cell r="B828" t="str">
            <v>VAR_cap</v>
          </cell>
          <cell r="C828" t="str">
            <v>-</v>
          </cell>
          <cell r="D828">
            <v>0.10913992850255351</v>
          </cell>
          <cell r="E828">
            <v>0.12100501292730742</v>
          </cell>
          <cell r="F828">
            <v>0.14403780877220998</v>
          </cell>
          <cell r="G828">
            <v>0.12860407187208503</v>
          </cell>
          <cell r="H828">
            <v>0.1165142998303354</v>
          </cell>
          <cell r="I828">
            <v>9.9930338961637402E-2</v>
          </cell>
          <cell r="J828">
            <v>8.9385709903005511E-2</v>
          </cell>
          <cell r="K828">
            <v>9.0444364778915001E-2</v>
          </cell>
          <cell r="L828">
            <v>8.4808932165704495E-2</v>
          </cell>
          <cell r="M828">
            <v>7.9824274061161701E-2</v>
          </cell>
          <cell r="N828">
            <v>7.5868841682018795E-2</v>
          </cell>
          <cell r="O828">
            <v>6.2074025192310686E-2</v>
          </cell>
        </row>
        <row r="829">
          <cell r="A829" t="str">
            <v>D-RSH2</v>
          </cell>
          <cell r="B829" t="str">
            <v>VAR_fout</v>
          </cell>
          <cell r="C829" t="str">
            <v>RSH2</v>
          </cell>
          <cell r="G829">
            <v>3.3677513906884247E-3</v>
          </cell>
          <cell r="H829">
            <v>1.4873007468634616E-2</v>
          </cell>
          <cell r="I829">
            <v>4.1106330158622507E-2</v>
          </cell>
          <cell r="J829">
            <v>3.1934205297145787E-2</v>
          </cell>
          <cell r="K829">
            <v>1.3984153878826482</v>
          </cell>
          <cell r="L829">
            <v>1.3881613914726538</v>
          </cell>
          <cell r="M829">
            <v>1.0347439795112527</v>
          </cell>
          <cell r="N829">
            <v>1.2217724953854274</v>
          </cell>
          <cell r="O829">
            <v>1.1085032077203576</v>
          </cell>
        </row>
        <row r="830">
          <cell r="A830" t="str">
            <v>D-RSH2</v>
          </cell>
          <cell r="B830" t="str">
            <v>VAR_fin</v>
          </cell>
          <cell r="C830" t="str">
            <v>H2</v>
          </cell>
          <cell r="G830">
            <v>3.3934082275320398E-3</v>
          </cell>
          <cell r="H830">
            <v>1.4986315810530547E-2</v>
          </cell>
          <cell r="I830">
            <v>4.1419494131781441E-2</v>
          </cell>
          <cell r="J830">
            <v>3.2177492464157229E-2</v>
          </cell>
          <cell r="K830">
            <v>1.4090690589183734</v>
          </cell>
          <cell r="L830">
            <v>1.398736943584989</v>
          </cell>
          <cell r="M830">
            <v>1.0426270606468235</v>
          </cell>
          <cell r="N830">
            <v>1.2310804323254261</v>
          </cell>
          <cell r="O830">
            <v>1.1169482152763597</v>
          </cell>
        </row>
        <row r="831">
          <cell r="A831" t="str">
            <v>D-RSH2</v>
          </cell>
          <cell r="B831" t="str">
            <v>VAR_ncap</v>
          </cell>
          <cell r="C831" t="str">
            <v>-</v>
          </cell>
          <cell r="G831">
            <v>3.2612463124815098E-4</v>
          </cell>
          <cell r="H831">
            <v>1.16111871347982E-3</v>
          </cell>
          <cell r="I831">
            <v>1.6900560166278099E-3</v>
          </cell>
          <cell r="J831">
            <v>2.7461929185154099E-5</v>
          </cell>
          <cell r="K831">
            <v>5.8237723278819202E-2</v>
          </cell>
          <cell r="L831">
            <v>6.3374090518168995E-4</v>
          </cell>
          <cell r="M831">
            <v>1.03540349666052E-4</v>
          </cell>
          <cell r="N831">
            <v>8.1322097846988305E-4</v>
          </cell>
          <cell r="O831">
            <v>4.2441694510679398E-4</v>
          </cell>
        </row>
        <row r="832">
          <cell r="A832" t="str">
            <v>D-RSH2</v>
          </cell>
          <cell r="B832" t="str">
            <v>VAR_cap</v>
          </cell>
          <cell r="C832" t="str">
            <v>-</v>
          </cell>
          <cell r="G832">
            <v>3.2612463124815098E-4</v>
          </cell>
          <cell r="H832">
            <v>1.48724334472797E-3</v>
          </cell>
          <cell r="I832">
            <v>3.1772993613557801E-3</v>
          </cell>
          <cell r="J832">
            <v>3.2047612905409298E-3</v>
          </cell>
          <cell r="K832">
            <v>6.1442484569360099E-2</v>
          </cell>
          <cell r="L832">
            <v>6.20762254745418E-2</v>
          </cell>
          <cell r="M832">
            <v>6.2179765824207901E-2</v>
          </cell>
          <cell r="N832">
            <v>6.2889600829813597E-2</v>
          </cell>
          <cell r="O832">
            <v>6.3091279116536406E-2</v>
          </cell>
        </row>
        <row r="833">
          <cell r="A833" t="str">
            <v>RHES-SHNGABR</v>
          </cell>
          <cell r="B833" t="str">
            <v>VAR_fout</v>
          </cell>
          <cell r="C833" t="str">
            <v>CO2_R</v>
          </cell>
          <cell r="D833">
            <v>1043.13613489864</v>
          </cell>
          <cell r="E833">
            <v>1205.6767133498499</v>
          </cell>
          <cell r="F833">
            <v>1110.96668821143</v>
          </cell>
          <cell r="G833">
            <v>1110.96434918976</v>
          </cell>
          <cell r="H833">
            <v>942.99563138445296</v>
          </cell>
          <cell r="I833">
            <v>613.147060330464</v>
          </cell>
          <cell r="J833">
            <v>384.99764306152798</v>
          </cell>
          <cell r="K833">
            <v>218.164617460811</v>
          </cell>
          <cell r="L833">
            <v>148.858977807743</v>
          </cell>
          <cell r="M833">
            <v>110.67319157553</v>
          </cell>
          <cell r="N833">
            <v>110.671892729616</v>
          </cell>
          <cell r="O833">
            <v>66.263142500817096</v>
          </cell>
        </row>
        <row r="834">
          <cell r="A834" t="str">
            <v>RHES-SHNGABR</v>
          </cell>
          <cell r="B834" t="str">
            <v>VAR_fout</v>
          </cell>
          <cell r="C834" t="str">
            <v>RHES-SHNGA</v>
          </cell>
          <cell r="D834">
            <v>17.570555463718261</v>
          </cell>
          <cell r="E834">
            <v>20.308384356070121</v>
          </cell>
          <cell r="F834">
            <v>18.713091379447896</v>
          </cell>
          <cell r="G834">
            <v>18.71305198103321</v>
          </cell>
          <cell r="H834">
            <v>15.883791663390635</v>
          </cell>
          <cell r="I834">
            <v>10.327831689963485</v>
          </cell>
          <cell r="J834">
            <v>6.4848893778094245</v>
          </cell>
          <cell r="K834">
            <v>3.6747586274427335</v>
          </cell>
          <cell r="L834">
            <v>2.5073763992438995</v>
          </cell>
          <cell r="M834">
            <v>1.8641760992332252</v>
          </cell>
          <cell r="N834">
            <v>1.8641542215094968</v>
          </cell>
          <cell r="O834">
            <v>1.1161344924783025</v>
          </cell>
        </row>
        <row r="835">
          <cell r="A835" t="str">
            <v>RHES-SHNGABR</v>
          </cell>
          <cell r="B835" t="str">
            <v>VAR_fin</v>
          </cell>
          <cell r="C835" t="str">
            <v>RNGA</v>
          </cell>
          <cell r="D835">
            <v>18.495321540756066</v>
          </cell>
          <cell r="E835">
            <v>21.377246690600103</v>
          </cell>
          <cell r="F835">
            <v>19.697990925734604</v>
          </cell>
          <cell r="G835">
            <v>19.697949453719165</v>
          </cell>
          <cell r="H835">
            <v>16.719780698305925</v>
          </cell>
          <cell r="I835">
            <v>10.871401778908925</v>
          </cell>
          <cell r="J835">
            <v>6.8261993450625589</v>
          </cell>
          <cell r="K835">
            <v>3.8681669762555058</v>
          </cell>
          <cell r="L835">
            <v>2.6393435781514758</v>
          </cell>
          <cell r="M835">
            <v>1.9622906307718171</v>
          </cell>
          <cell r="N835">
            <v>1.9622676015889446</v>
          </cell>
          <cell r="O835">
            <v>1.1748784131350558</v>
          </cell>
        </row>
        <row r="836">
          <cell r="A836" t="str">
            <v>RHES-SHNGABR</v>
          </cell>
          <cell r="B836" t="str">
            <v>VAR_ncap</v>
          </cell>
          <cell r="C836" t="str">
            <v>-</v>
          </cell>
          <cell r="E836">
            <v>0.21880407128391099</v>
          </cell>
          <cell r="F836">
            <v>2.0359026369399399E-6</v>
          </cell>
          <cell r="G836">
            <v>3.6623818022569099E-6</v>
          </cell>
          <cell r="H836">
            <v>0.80867332929351099</v>
          </cell>
          <cell r="I836">
            <v>3.0713827175950899E-2</v>
          </cell>
          <cell r="J836">
            <v>7.3437736254420202E-6</v>
          </cell>
          <cell r="K836">
            <v>0.26676848818931898</v>
          </cell>
          <cell r="L836">
            <v>5.0698188797203301E-6</v>
          </cell>
          <cell r="M836">
            <v>9.6280013583748994E-6</v>
          </cell>
          <cell r="N836">
            <v>0.105588009786325</v>
          </cell>
          <cell r="O836">
            <v>1.2282615561771699E-5</v>
          </cell>
        </row>
        <row r="837">
          <cell r="A837" t="str">
            <v>RHES-SHNGABR</v>
          </cell>
          <cell r="B837" t="str">
            <v>VAR_cap</v>
          </cell>
          <cell r="C837" t="str">
            <v>-</v>
          </cell>
          <cell r="D837">
            <v>1.4219190615860799</v>
          </cell>
          <cell r="E837">
            <v>1.6407229092607074</v>
          </cell>
          <cell r="F837">
            <v>1.6407172313891742</v>
          </cell>
          <cell r="G837">
            <v>1.640714695239889</v>
          </cell>
          <cell r="H837">
            <v>1.2895276929532222</v>
          </cell>
          <cell r="I837">
            <v>0.83938763280244133</v>
          </cell>
          <cell r="J837">
            <v>0.64035149830125604</v>
          </cell>
          <cell r="K837">
            <v>0.29748627676423472</v>
          </cell>
          <cell r="L837">
            <v>0.27051031624851124</v>
          </cell>
          <cell r="M837">
            <v>0.26676479414630805</v>
          </cell>
          <cell r="N837">
            <v>0.15284306931535468</v>
          </cell>
          <cell r="O837">
            <v>0.10560411541835835</v>
          </cell>
        </row>
        <row r="838">
          <cell r="A838" t="str">
            <v>SCOM-SHLTHCHPHFC</v>
          </cell>
          <cell r="B838" t="str">
            <v>VAR_fout</v>
          </cell>
          <cell r="C838" t="str">
            <v>SCOM-SHLTHC-HFC</v>
          </cell>
          <cell r="G838">
            <v>3.2278982847166304E-3</v>
          </cell>
          <cell r="H838">
            <v>1.0284699679160294E-2</v>
          </cell>
          <cell r="I838">
            <v>1.1194742392954343E-2</v>
          </cell>
          <cell r="J838">
            <v>1.4442553429296271E-2</v>
          </cell>
          <cell r="K838">
            <v>1.653876695053844E-2</v>
          </cell>
          <cell r="L838">
            <v>2.4731111255184776E-2</v>
          </cell>
          <cell r="M838">
            <v>2.762047008270992E-2</v>
          </cell>
          <cell r="N838">
            <v>8.0103445421313799E-2</v>
          </cell>
          <cell r="O838">
            <v>7.537281830223283E-2</v>
          </cell>
        </row>
        <row r="839">
          <cell r="A839" t="str">
            <v>SCOM-SHLTHCHPHFC</v>
          </cell>
          <cell r="B839" t="str">
            <v>VAR_fin</v>
          </cell>
          <cell r="C839" t="str">
            <v>SCOM_LTH_CHPHFC_ON</v>
          </cell>
          <cell r="G839">
            <v>3.2605033178955897E-3</v>
          </cell>
          <cell r="H839">
            <v>1.0388585534505347E-2</v>
          </cell>
          <cell r="I839">
            <v>1.1307820598943759E-2</v>
          </cell>
          <cell r="J839">
            <v>1.4588437807369957E-2</v>
          </cell>
          <cell r="K839">
            <v>1.6705825202564074E-2</v>
          </cell>
          <cell r="L839">
            <v>2.4980920459782605E-2</v>
          </cell>
          <cell r="M839">
            <v>2.7899464730010003E-2</v>
          </cell>
          <cell r="N839">
            <v>8.0912571132640276E-2</v>
          </cell>
          <cell r="O839">
            <v>7.613415990124528E-2</v>
          </cell>
        </row>
        <row r="840">
          <cell r="A840" t="str">
            <v>SCOM-SHLTHCHPHFC</v>
          </cell>
          <cell r="B840" t="str">
            <v>VAR_fin</v>
          </cell>
          <cell r="C840" t="str">
            <v>SCOMLTHCHPC</v>
          </cell>
          <cell r="G840">
            <v>3.2278982847166304E-3</v>
          </cell>
          <cell r="H840">
            <v>1.0284699679160294E-2</v>
          </cell>
          <cell r="I840">
            <v>1.1194742392954343E-2</v>
          </cell>
          <cell r="J840">
            <v>1.4442553429296271E-2</v>
          </cell>
          <cell r="K840">
            <v>1.653876695053844E-2</v>
          </cell>
          <cell r="L840">
            <v>2.4731111255184776E-2</v>
          </cell>
          <cell r="M840">
            <v>2.762047008270992E-2</v>
          </cell>
          <cell r="N840">
            <v>8.0103445421313799E-2</v>
          </cell>
          <cell r="O840">
            <v>7.537281830223283E-2</v>
          </cell>
        </row>
        <row r="841">
          <cell r="A841" t="str">
            <v>SCOM-SHLTHCHPHFC</v>
          </cell>
          <cell r="B841" t="str">
            <v>VAR_ncap</v>
          </cell>
          <cell r="C841" t="str">
            <v>-</v>
          </cell>
          <cell r="G841">
            <v>2.7296206766865098E-4</v>
          </cell>
          <cell r="H841">
            <v>7.05953872403521E-4</v>
          </cell>
          <cell r="I841">
            <v>6.7804280793458697E-4</v>
          </cell>
          <cell r="J841">
            <v>7.9520281581263604E-4</v>
          </cell>
          <cell r="K841">
            <v>1.11982745785581E-3</v>
          </cell>
          <cell r="L841">
            <v>1.4314490897229201E-3</v>
          </cell>
          <cell r="M841">
            <v>1.68674721492888E-3</v>
          </cell>
          <cell r="N841">
            <v>5.1797188423598102E-3</v>
          </cell>
          <cell r="O841">
            <v>3.8698533963299098E-3</v>
          </cell>
        </row>
        <row r="842">
          <cell r="A842" t="str">
            <v>SCOM-SHLTHCHPHFC</v>
          </cell>
          <cell r="B842" t="str">
            <v>VAR_cap</v>
          </cell>
          <cell r="C842" t="str">
            <v>-</v>
          </cell>
          <cell r="G842">
            <v>2.7296206766865098E-4</v>
          </cell>
          <cell r="H842">
            <v>8.3133761583178392E-4</v>
          </cell>
          <cell r="I842">
            <v>8.8228611259382709E-4</v>
          </cell>
          <cell r="J842">
            <v>1.1181678639894E-3</v>
          </cell>
          <cell r="K842">
            <v>1.4597265816701499E-3</v>
          </cell>
          <cell r="L842">
            <v>1.9506612989857802E-3</v>
          </cell>
          <cell r="M842">
            <v>2.37959406762013E-3</v>
          </cell>
          <cell r="N842">
            <v>6.1939631560272799E-3</v>
          </cell>
          <cell r="O842">
            <v>5.9253073244244807E-3</v>
          </cell>
        </row>
        <row r="843">
          <cell r="A843" t="str">
            <v>RHSA-WHNGABR</v>
          </cell>
          <cell r="B843" t="str">
            <v>VAR_fout</v>
          </cell>
          <cell r="C843" t="str">
            <v>RHSA-WHNGA</v>
          </cell>
          <cell r="D843">
            <v>6.3804682049023844</v>
          </cell>
          <cell r="E843">
            <v>5.1774425409054521</v>
          </cell>
          <cell r="F843">
            <v>8.5935929107689777</v>
          </cell>
          <cell r="G843">
            <v>9.2335951692455698</v>
          </cell>
          <cell r="H843">
            <v>6.3861898291111254</v>
          </cell>
          <cell r="I843">
            <v>2.9076454425459475</v>
          </cell>
          <cell r="J843">
            <v>1.5705148194398819</v>
          </cell>
          <cell r="K843">
            <v>1.0635254016387261</v>
          </cell>
          <cell r="L843">
            <v>0.87312386091117611</v>
          </cell>
          <cell r="M843">
            <v>0.78915081096240325</v>
          </cell>
          <cell r="N843">
            <v>0.78914506775512938</v>
          </cell>
          <cell r="O843">
            <v>0.61081966524631348</v>
          </cell>
        </row>
        <row r="844">
          <cell r="A844" t="str">
            <v>RHSA-WHNGABR</v>
          </cell>
          <cell r="B844" t="str">
            <v>VAR_fout</v>
          </cell>
          <cell r="C844" t="str">
            <v>CO2_R</v>
          </cell>
          <cell r="D844">
            <v>479.81120900865898</v>
          </cell>
          <cell r="E844">
            <v>387.27819536746301</v>
          </cell>
          <cell r="F844">
            <v>637.73505285180295</v>
          </cell>
          <cell r="G844">
            <v>676.33086694214296</v>
          </cell>
          <cell r="H844">
            <v>461.77064918188103</v>
          </cell>
          <cell r="I844">
            <v>207.58380121467201</v>
          </cell>
          <cell r="J844">
            <v>111.41765511497999</v>
          </cell>
          <cell r="K844">
            <v>74.978540815530195</v>
          </cell>
          <cell r="L844">
            <v>61.555232194237902</v>
          </cell>
          <cell r="M844">
            <v>55.635132172849403</v>
          </cell>
          <cell r="N844">
            <v>55.634727276736598</v>
          </cell>
          <cell r="O844">
            <v>43.062786399865097</v>
          </cell>
        </row>
        <row r="845">
          <cell r="A845" t="str">
            <v>RHSA-WHNGABR</v>
          </cell>
          <cell r="B845" t="str">
            <v>VAR_fin</v>
          </cell>
          <cell r="C845" t="str">
            <v>RNGA</v>
          </cell>
          <cell r="D845">
            <v>8.5072909398698418</v>
          </cell>
          <cell r="E845">
            <v>6.8666346696358742</v>
          </cell>
          <cell r="F845">
            <v>11.307359093117077</v>
          </cell>
          <cell r="G845">
            <v>11.991682037981247</v>
          </cell>
          <cell r="H845">
            <v>8.1874228578347772</v>
          </cell>
          <cell r="I845">
            <v>3.6805638513239831</v>
          </cell>
          <cell r="J845">
            <v>1.9754903389180911</v>
          </cell>
          <cell r="K845">
            <v>1.3294067520484087</v>
          </cell>
          <cell r="L845">
            <v>1.0914048261389695</v>
          </cell>
          <cell r="M845">
            <v>0.98643851370300317</v>
          </cell>
          <cell r="N845">
            <v>0.98643133469391187</v>
          </cell>
          <cell r="O845">
            <v>0.76352458155789216</v>
          </cell>
        </row>
        <row r="846">
          <cell r="A846" t="str">
            <v>RHSA-WHNGABR</v>
          </cell>
          <cell r="B846" t="str">
            <v>VAR_ncap</v>
          </cell>
          <cell r="C846" t="str">
            <v>-</v>
          </cell>
          <cell r="E846">
            <v>5.40991248386869E-6</v>
          </cell>
          <cell r="F846">
            <v>0.15653296067521399</v>
          </cell>
          <cell r="G846">
            <v>4.98914746951509E-2</v>
          </cell>
          <cell r="H846">
            <v>0.11706430003686701</v>
          </cell>
          <cell r="I846">
            <v>1.3955042468077401E-2</v>
          </cell>
          <cell r="J846">
            <v>6.3100186969751795E-4</v>
          </cell>
          <cell r="K846">
            <v>5.82292420646634E-2</v>
          </cell>
          <cell r="L846">
            <v>5.95672583609665E-6</v>
          </cell>
          <cell r="M846">
            <v>1.6516284137165801E-5</v>
          </cell>
          <cell r="N846">
            <v>4.4291321282614801E-2</v>
          </cell>
          <cell r="O846">
            <v>6.7535492444817301E-5</v>
          </cell>
        </row>
        <row r="847">
          <cell r="A847" t="str">
            <v>RHSA-WHNGABR</v>
          </cell>
          <cell r="B847" t="str">
            <v>VAR_cap</v>
          </cell>
          <cell r="C847" t="str">
            <v>-</v>
          </cell>
          <cell r="D847">
            <v>0.43610075802020798</v>
          </cell>
          <cell r="E847">
            <v>0.43610529261019515</v>
          </cell>
          <cell r="F847">
            <v>0.59263514294861852</v>
          </cell>
          <cell r="G847">
            <v>0.64252191189840824</v>
          </cell>
          <cell r="H847">
            <v>0.43658068015500345</v>
          </cell>
          <cell r="I847">
            <v>0.20428418491022998</v>
          </cell>
          <cell r="J847">
            <v>0.13163559400075861</v>
          </cell>
          <cell r="K847">
            <v>7.2812025959943585E-2</v>
          </cell>
          <cell r="L847">
            <v>6.0918833086039278E-2</v>
          </cell>
          <cell r="M847">
            <v>5.824077944870576E-2</v>
          </cell>
          <cell r="N847">
            <v>5.4618137633627946E-2</v>
          </cell>
          <cell r="O847">
            <v>4.4369486929639108E-2</v>
          </cell>
        </row>
        <row r="848">
          <cell r="A848" t="str">
            <v>ITOT-SWHWSTBR</v>
          </cell>
          <cell r="B848" t="str">
            <v>VAR_fout</v>
          </cell>
          <cell r="C848" t="str">
            <v>ITOT-SWH</v>
          </cell>
          <cell r="D848">
            <v>4.1173848826835382</v>
          </cell>
          <cell r="E848">
            <v>4.2663334871005869</v>
          </cell>
          <cell r="F848">
            <v>2.9611784060118236</v>
          </cell>
          <cell r="G848">
            <v>2.9280934277278372</v>
          </cell>
          <cell r="H848">
            <v>2.8950203808922512</v>
          </cell>
          <cell r="I848">
            <v>2.8805585434104612</v>
          </cell>
          <cell r="J848">
            <v>3.1691785592422184</v>
          </cell>
          <cell r="K848">
            <v>6.0643092279468415E-3</v>
          </cell>
          <cell r="L848">
            <v>3.338713199107468E-3</v>
          </cell>
          <cell r="M848">
            <v>3.0434856691249354E-3</v>
          </cell>
          <cell r="N848">
            <v>1.3711892188938339E-3</v>
          </cell>
          <cell r="O848">
            <v>6.3944189138540367E-4</v>
          </cell>
        </row>
        <row r="849">
          <cell r="A849" t="str">
            <v>ITOT-SWHWSTBR</v>
          </cell>
          <cell r="B849" t="str">
            <v>VAR_fout</v>
          </cell>
          <cell r="C849" t="str">
            <v>CO2_I</v>
          </cell>
          <cell r="D849">
            <v>723.66158544134896</v>
          </cell>
          <cell r="E849">
            <v>749.840431066164</v>
          </cell>
          <cell r="F849">
            <v>520.44953802632006</v>
          </cell>
          <cell r="G849">
            <v>514.63460244913495</v>
          </cell>
          <cell r="H849">
            <v>508.82176391439498</v>
          </cell>
          <cell r="I849">
            <v>506.27998641759598</v>
          </cell>
          <cell r="J849">
            <v>548.69360130163795</v>
          </cell>
          <cell r="K849">
            <v>1.03449980947328</v>
          </cell>
          <cell r="L849">
            <v>0.56954519278892102</v>
          </cell>
          <cell r="M849">
            <v>0.51918284943895998</v>
          </cell>
          <cell r="N849">
            <v>0.23390874910541901</v>
          </cell>
          <cell r="O849">
            <v>0.10908126382456899</v>
          </cell>
        </row>
        <row r="850">
          <cell r="A850" t="str">
            <v>ITOT-SWHWSTBR</v>
          </cell>
          <cell r="B850" t="str">
            <v>VAR_fin</v>
          </cell>
          <cell r="C850" t="str">
            <v>IWST</v>
          </cell>
          <cell r="D850">
            <v>7.7980774293248851</v>
          </cell>
          <cell r="E850">
            <v>8.0801770589026329</v>
          </cell>
          <cell r="F850">
            <v>5.6082924356284529</v>
          </cell>
          <cell r="G850">
            <v>5.5456314919087797</v>
          </cell>
          <cell r="H850">
            <v>5.4829931456292584</v>
          </cell>
          <cell r="I850">
            <v>5.4556033019137526</v>
          </cell>
          <cell r="J850">
            <v>5.9126465657504088</v>
          </cell>
          <cell r="K850">
            <v>1.1147627257255231E-2</v>
          </cell>
          <cell r="L850">
            <v>6.137340439535786E-3</v>
          </cell>
          <cell r="M850">
            <v>5.5946427741267188E-3</v>
          </cell>
          <cell r="N850">
            <v>2.5205684170842555E-3</v>
          </cell>
          <cell r="O850">
            <v>1.175444653281992E-3</v>
          </cell>
        </row>
        <row r="851">
          <cell r="A851" t="str">
            <v>ITOT-SWHWSTBR</v>
          </cell>
          <cell r="B851" t="str">
            <v>VAR_ncap</v>
          </cell>
          <cell r="C851" t="str">
            <v>-</v>
          </cell>
          <cell r="E851">
            <v>4.1369004466286698E-5</v>
          </cell>
          <cell r="F851">
            <v>4.0729389932609601E-5</v>
          </cell>
          <cell r="G851">
            <v>3.8684002152919801E-5</v>
          </cell>
          <cell r="H851">
            <v>0.109888813552243</v>
          </cell>
          <cell r="I851">
            <v>9.65589695602629E-2</v>
          </cell>
          <cell r="J851">
            <v>1.6675005643580599E-4</v>
          </cell>
          <cell r="K851">
            <v>1.20227677583487E-4</v>
          </cell>
          <cell r="L851">
            <v>1.27562923608249E-4</v>
          </cell>
          <cell r="M851">
            <v>1.16143619706077E-4</v>
          </cell>
          <cell r="N851">
            <v>4.5472269807075202E-5</v>
          </cell>
          <cell r="O851">
            <v>2.2279406275882699E-5</v>
          </cell>
        </row>
        <row r="852">
          <cell r="A852" t="str">
            <v>ITOT-SWHWSTBR</v>
          </cell>
          <cell r="B852" t="str">
            <v>VAR_cap</v>
          </cell>
          <cell r="C852" t="str">
            <v>-</v>
          </cell>
          <cell r="D852">
            <v>0.35954682816669398</v>
          </cell>
          <cell r="E852">
            <v>0.30538108081961057</v>
          </cell>
          <cell r="F852">
            <v>0.27927700029769897</v>
          </cell>
          <cell r="G852">
            <v>0.26509760054595372</v>
          </cell>
          <cell r="H852">
            <v>0.17860059154518179</v>
          </cell>
          <cell r="I852">
            <v>0.20645212183949671</v>
          </cell>
          <cell r="J852">
            <v>0.20652618641055706</v>
          </cell>
          <cell r="K852">
            <v>5.7350051076179853E-4</v>
          </cell>
          <cell r="L852">
            <v>3.140951733775002E-4</v>
          </cell>
          <cell r="M852">
            <v>2.8605983711558645E-4</v>
          </cell>
          <cell r="N852">
            <v>1.2813870903532497E-4</v>
          </cell>
          <cell r="O852">
            <v>5.8733113430700998E-5</v>
          </cell>
        </row>
        <row r="853">
          <cell r="A853" t="str">
            <v>SCOM-SHSTG-ELC</v>
          </cell>
          <cell r="B853" t="str">
            <v>VAR_fout</v>
          </cell>
          <cell r="C853" t="str">
            <v>SCOM-SHAELCB</v>
          </cell>
          <cell r="D853">
            <v>1.1373929948269877E-5</v>
          </cell>
          <cell r="E853">
            <v>4.0768534020949032E-4</v>
          </cell>
          <cell r="F853">
            <v>8.243480385256681E-2</v>
          </cell>
          <cell r="G853">
            <v>7.2844934398134456E-2</v>
          </cell>
          <cell r="H853">
            <v>1.3411847513631214</v>
          </cell>
          <cell r="I853">
            <v>0.4596852555883516</v>
          </cell>
          <cell r="J853">
            <v>0.21238834809161397</v>
          </cell>
          <cell r="K853">
            <v>0.44409515174125846</v>
          </cell>
          <cell r="L853">
            <v>0.39845694665610498</v>
          </cell>
          <cell r="M853">
            <v>0.23394946469604661</v>
          </cell>
          <cell r="N853">
            <v>0.49785846273641488</v>
          </cell>
          <cell r="O853">
            <v>0.28891574080052651</v>
          </cell>
        </row>
        <row r="854">
          <cell r="A854" t="str">
            <v>SCOM-SHSTG-ELC</v>
          </cell>
          <cell r="B854" t="str">
            <v>VAR_fin</v>
          </cell>
          <cell r="C854" t="str">
            <v>SCOM-SHAELCB</v>
          </cell>
          <cell r="D854">
            <v>1.6315005501289988E-5</v>
          </cell>
          <cell r="E854">
            <v>5.3645141101003532E-4</v>
          </cell>
          <cell r="F854">
            <v>0.10638340167758292</v>
          </cell>
          <cell r="G854">
            <v>9.1074113893752598E-2</v>
          </cell>
          <cell r="H854">
            <v>1.6256959708081187</v>
          </cell>
          <cell r="I854">
            <v>0.54082130338371925</v>
          </cell>
          <cell r="J854">
            <v>0.24274066090584387</v>
          </cell>
          <cell r="K854">
            <v>0.49345564795274427</v>
          </cell>
          <cell r="L854">
            <v>0.44274592960354503</v>
          </cell>
          <cell r="M854">
            <v>0.25996174040759257</v>
          </cell>
          <cell r="N854">
            <v>0.55319392211665053</v>
          </cell>
          <cell r="O854">
            <v>0.32102836187432959</v>
          </cell>
        </row>
        <row r="855">
          <cell r="A855" t="str">
            <v>SCOM-SHSTG-ELC</v>
          </cell>
          <cell r="B855" t="str">
            <v>VAR_ncap</v>
          </cell>
          <cell r="C855" t="str">
            <v>-</v>
          </cell>
          <cell r="D855">
            <v>5.5971657659246703E-3</v>
          </cell>
          <cell r="E855">
            <v>2.7049246748752701E-5</v>
          </cell>
          <cell r="F855">
            <v>3.6016830421496601E-2</v>
          </cell>
          <cell r="G855">
            <v>3.3288328659772299E-3</v>
          </cell>
          <cell r="H855">
            <v>4.7555608171460597E-4</v>
          </cell>
          <cell r="I855">
            <v>2.70813041285273E-2</v>
          </cell>
          <cell r="J855">
            <v>3.48194169823223E-4</v>
          </cell>
          <cell r="K855">
            <v>1.1713656076472199E-2</v>
          </cell>
          <cell r="L855">
            <v>2.33519038802526E-2</v>
          </cell>
          <cell r="M855">
            <v>1.05943556533194E-2</v>
          </cell>
          <cell r="N855">
            <v>1.6315016262585101E-2</v>
          </cell>
          <cell r="O855">
            <v>8.7819733200888701E-4</v>
          </cell>
        </row>
        <row r="856">
          <cell r="A856" t="str">
            <v>SCOM-SHSTG-ELC</v>
          </cell>
          <cell r="B856" t="str">
            <v>VAR_cap</v>
          </cell>
          <cell r="C856" t="str">
            <v>-</v>
          </cell>
          <cell r="D856">
            <v>5.5971657659246703E-3</v>
          </cell>
          <cell r="E856">
            <v>5.1933087816949559E-5</v>
          </cell>
          <cell r="F856">
            <v>3.6057114080630288E-2</v>
          </cell>
          <cell r="G856">
            <v>3.9322173259966869E-2</v>
          </cell>
          <cell r="H856">
            <v>3.951701747021831E-2</v>
          </cell>
          <cell r="I856">
            <v>3.7555876074323709E-2</v>
          </cell>
          <cell r="J856">
            <v>2.7423272572351089E-2</v>
          </cell>
          <cell r="K856">
            <v>3.8484316175583448E-2</v>
          </cell>
          <cell r="L856">
            <v>3.8574124449476256E-2</v>
          </cell>
          <cell r="M856">
            <v>4.4500044278901099E-2</v>
          </cell>
          <cell r="N856">
            <v>4.3700378378847306E-2</v>
          </cell>
          <cell r="O856">
            <v>2.6014578799956108E-2</v>
          </cell>
        </row>
        <row r="857">
          <cell r="A857" t="str">
            <v>SCOM-SHNGABR</v>
          </cell>
          <cell r="B857" t="str">
            <v>VAR_fout</v>
          </cell>
          <cell r="C857" t="str">
            <v>CO2_S</v>
          </cell>
          <cell r="D857">
            <v>1440.94710018973</v>
          </cell>
          <cell r="E857">
            <v>1488.36048632236</v>
          </cell>
          <cell r="F857">
            <v>1246.70122205709</v>
          </cell>
          <cell r="G857">
            <v>1275.1687291457399</v>
          </cell>
          <cell r="H857">
            <v>1280.0139820112799</v>
          </cell>
          <cell r="I857">
            <v>1168.29446810791</v>
          </cell>
          <cell r="J857">
            <v>262.06617571836898</v>
          </cell>
          <cell r="K857">
            <v>205.17619880815599</v>
          </cell>
          <cell r="L857">
            <v>339.673773840286</v>
          </cell>
          <cell r="M857">
            <v>290.37098538126997</v>
          </cell>
          <cell r="N857">
            <v>301.05657402948299</v>
          </cell>
          <cell r="O857">
            <v>272.13467151600202</v>
          </cell>
        </row>
        <row r="858">
          <cell r="A858" t="str">
            <v>SCOM-SHNGABR</v>
          </cell>
          <cell r="B858" t="str">
            <v>VAR_fout</v>
          </cell>
          <cell r="C858" t="str">
            <v>SCOM-SHNGA</v>
          </cell>
          <cell r="D858">
            <v>24.189733649631389</v>
          </cell>
          <cell r="E858">
            <v>24.98568041396755</v>
          </cell>
          <cell r="F858">
            <v>20.928853320333712</v>
          </cell>
          <cell r="G858">
            <v>21.406748320124311</v>
          </cell>
          <cell r="H858">
            <v>21.488087445111688</v>
          </cell>
          <cell r="I858">
            <v>19.612608959861891</v>
          </cell>
          <cell r="J858">
            <v>4.3994057716415469</v>
          </cell>
          <cell r="K858">
            <v>3.4443718299996067</v>
          </cell>
          <cell r="L858">
            <v>5.7022343956136767</v>
          </cell>
          <cell r="M858">
            <v>4.874569507117295</v>
          </cell>
          <cell r="N858">
            <v>5.0539525970695625</v>
          </cell>
          <cell r="O858">
            <v>4.5684294863671697</v>
          </cell>
        </row>
        <row r="859">
          <cell r="A859" t="str">
            <v>SCOM-SHNGABR</v>
          </cell>
          <cell r="B859" t="str">
            <v>VAR_fin</v>
          </cell>
          <cell r="C859" t="str">
            <v>SNGA</v>
          </cell>
          <cell r="D859">
            <v>25.548707450172476</v>
          </cell>
          <cell r="E859">
            <v>26.389370324864583</v>
          </cell>
          <cell r="F859">
            <v>22.104631596756899</v>
          </cell>
          <cell r="G859">
            <v>22.609374630243636</v>
          </cell>
          <cell r="H859">
            <v>22.695283368994346</v>
          </cell>
          <cell r="I859">
            <v>20.714440923899055</v>
          </cell>
          <cell r="J859">
            <v>4.6465633992618551</v>
          </cell>
          <cell r="K859">
            <v>3.6378758653928442</v>
          </cell>
          <cell r="L859">
            <v>6.0225846425582619</v>
          </cell>
          <cell r="M859">
            <v>5.1484217266182659</v>
          </cell>
          <cell r="N859">
            <v>5.3378825182532443</v>
          </cell>
          <cell r="O859">
            <v>4.8250828282979112</v>
          </cell>
        </row>
        <row r="860">
          <cell r="A860" t="str">
            <v>SCOM-SHNGABR</v>
          </cell>
          <cell r="B860" t="str">
            <v>VAR_ncap</v>
          </cell>
          <cell r="C860" t="str">
            <v>-</v>
          </cell>
          <cell r="D860">
            <v>6.0983213075237696E-7</v>
          </cell>
          <cell r="E860">
            <v>6.9168115814794003E-6</v>
          </cell>
          <cell r="F860">
            <v>7.6144040466133204E-6</v>
          </cell>
          <cell r="G860">
            <v>2.9087919732770502E-5</v>
          </cell>
          <cell r="H860">
            <v>0.96619508834254497</v>
          </cell>
          <cell r="I860">
            <v>0.822352409760435</v>
          </cell>
          <cell r="J860">
            <v>5.6951812811091101E-2</v>
          </cell>
          <cell r="K860">
            <v>0.583216504367983</v>
          </cell>
          <cell r="L860">
            <v>0.94486267322611595</v>
          </cell>
          <cell r="M860">
            <v>0.82537182452693203</v>
          </cell>
          <cell r="N860">
            <v>0.84481311162671402</v>
          </cell>
          <cell r="O860">
            <v>0.61760233170781698</v>
          </cell>
        </row>
        <row r="861">
          <cell r="A861" t="str">
            <v>SCOM-SHNGABR</v>
          </cell>
          <cell r="B861" t="str">
            <v>VAR_cap</v>
          </cell>
          <cell r="C861" t="str">
            <v>-</v>
          </cell>
          <cell r="D861">
            <v>2.7746821077073505</v>
          </cell>
          <cell r="E861">
            <v>2.7746434751118296</v>
          </cell>
          <cell r="F861">
            <v>2.7745501569092914</v>
          </cell>
          <cell r="G861">
            <v>2.7745251396163493</v>
          </cell>
          <cell r="H861">
            <v>1.685741159907842</v>
          </cell>
          <cell r="I861">
            <v>1.7885533570211078</v>
          </cell>
          <cell r="J861">
            <v>0.72945055976918005</v>
          </cell>
          <cell r="K861">
            <v>0.58322850197613896</v>
          </cell>
          <cell r="L861">
            <v>0.94487328684745397</v>
          </cell>
          <cell r="M861">
            <v>0.82540058375464009</v>
          </cell>
          <cell r="N861">
            <v>0.84483625889753977</v>
          </cell>
          <cell r="O861">
            <v>0.78217533944653983</v>
          </cell>
        </row>
        <row r="862">
          <cell r="A862" t="str">
            <v>RHEM-SHELCHP</v>
          </cell>
          <cell r="B862" t="str">
            <v>VAR_fout</v>
          </cell>
          <cell r="C862" t="str">
            <v>RHEM-SHAELCH</v>
          </cell>
          <cell r="D862">
            <v>9.9025401903870822</v>
          </cell>
          <cell r="E862">
            <v>11.655214338104576</v>
          </cell>
          <cell r="F862">
            <v>11.957268775785968</v>
          </cell>
          <cell r="G862">
            <v>17.442214114871184</v>
          </cell>
          <cell r="H862">
            <v>24.487048895945108</v>
          </cell>
          <cell r="I862">
            <v>31.116048185218251</v>
          </cell>
          <cell r="J862">
            <v>32.797050725253989</v>
          </cell>
          <cell r="K862">
            <v>32.79710971374999</v>
          </cell>
          <cell r="L862">
            <v>32.797125749668922</v>
          </cell>
          <cell r="M862">
            <v>32.797140006958401</v>
          </cell>
          <cell r="N862">
            <v>32.797152448009065</v>
          </cell>
          <cell r="O862">
            <v>32.797174379124968</v>
          </cell>
        </row>
        <row r="863">
          <cell r="A863" t="str">
            <v>RHEM-SHELCHP</v>
          </cell>
          <cell r="B863" t="str">
            <v>VAR_fin</v>
          </cell>
          <cell r="C863" t="str">
            <v>RHEMELCHPC</v>
          </cell>
          <cell r="D863">
            <v>9.9025401903870822</v>
          </cell>
          <cell r="E863">
            <v>11.655214338104576</v>
          </cell>
          <cell r="F863">
            <v>11.957268775785968</v>
          </cell>
          <cell r="G863">
            <v>17.442214114871184</v>
          </cell>
          <cell r="H863">
            <v>24.487048895945108</v>
          </cell>
          <cell r="I863">
            <v>31.116048185218251</v>
          </cell>
          <cell r="J863">
            <v>32.797050725253989</v>
          </cell>
          <cell r="K863">
            <v>32.79710971374999</v>
          </cell>
          <cell r="L863">
            <v>32.797125749668922</v>
          </cell>
          <cell r="M863">
            <v>32.797140006958401</v>
          </cell>
          <cell r="N863">
            <v>32.797152448009065</v>
          </cell>
          <cell r="O863">
            <v>32.797174379124968</v>
          </cell>
        </row>
        <row r="864">
          <cell r="A864" t="str">
            <v>RHEM-SHELCHP</v>
          </cell>
          <cell r="B864" t="str">
            <v>VAR_fin</v>
          </cell>
          <cell r="C864" t="str">
            <v>RHEM_ELC</v>
          </cell>
          <cell r="D864">
            <v>3.0945437722805393</v>
          </cell>
          <cell r="E864">
            <v>3.5825453542217893</v>
          </cell>
          <cell r="F864">
            <v>3.5871806327357896</v>
          </cell>
          <cell r="G864">
            <v>5.0314079177512969</v>
          </cell>
          <cell r="H864">
            <v>6.8335950407288628</v>
          </cell>
          <cell r="I864">
            <v>8.4097427527616926</v>
          </cell>
          <cell r="J864">
            <v>8.6308028224352604</v>
          </cell>
          <cell r="K864">
            <v>8.4095153112179446</v>
          </cell>
          <cell r="L864">
            <v>8.4095194229920356</v>
          </cell>
          <cell r="M864">
            <v>8.4095230787072861</v>
          </cell>
          <cell r="N864">
            <v>8.4095262687202723</v>
          </cell>
          <cell r="O864">
            <v>8.4095318920833275</v>
          </cell>
        </row>
        <row r="865">
          <cell r="A865" t="str">
            <v>RHEM-SHELCHP</v>
          </cell>
          <cell r="B865" t="str">
            <v>VAR_ncap</v>
          </cell>
          <cell r="C865" t="str">
            <v>-</v>
          </cell>
          <cell r="D865">
            <v>1.9380944206411601E-6</v>
          </cell>
          <cell r="E865">
            <v>0.123761610356994</v>
          </cell>
          <cell r="F865">
            <v>2.14540992477164E-2</v>
          </cell>
          <cell r="G865">
            <v>0.38728285573982402</v>
          </cell>
          <cell r="H865">
            <v>1.07856160253364</v>
          </cell>
          <cell r="I865">
            <v>0.80457357020606901</v>
          </cell>
          <cell r="J865">
            <v>0.43700030166756698</v>
          </cell>
          <cell r="K865">
            <v>1.0793963048992401</v>
          </cell>
          <cell r="L865">
            <v>0.73401202325819304</v>
          </cell>
          <cell r="M865">
            <v>0.50273288410712502</v>
          </cell>
          <cell r="N865">
            <v>1.1209246847062599</v>
          </cell>
          <cell r="O865">
            <v>0.69263475698186106</v>
          </cell>
        </row>
        <row r="866">
          <cell r="A866" t="str">
            <v>RHEM-SHELCHP</v>
          </cell>
          <cell r="B866" t="str">
            <v>VAR_cap</v>
          </cell>
          <cell r="C866" t="str">
            <v>-</v>
          </cell>
          <cell r="D866">
            <v>0.69925388848641967</v>
          </cell>
          <cell r="E866">
            <v>0.82301525620021432</v>
          </cell>
          <cell r="F866">
            <v>0.8444679982781178</v>
          </cell>
          <cell r="G866">
            <v>1.2317491751170535</v>
          </cell>
          <cell r="H866">
            <v>1.7320432280519376</v>
          </cell>
          <cell r="I866">
            <v>2.2012409236473416</v>
          </cell>
          <cell r="J866">
            <v>2.3201335702459618</v>
          </cell>
          <cell r="K866">
            <v>2.3209667821926261</v>
          </cell>
          <cell r="L866">
            <v>2.3161298088205995</v>
          </cell>
          <cell r="M866">
            <v>2.3161371514618683</v>
          </cell>
          <cell r="N866">
            <v>2.3161561386603062</v>
          </cell>
          <cell r="O866">
            <v>2.3162876404708199</v>
          </cell>
        </row>
        <row r="867">
          <cell r="A867" t="str">
            <v>RHNM-SHSTG-ELC</v>
          </cell>
          <cell r="B867" t="str">
            <v>VAR_fout</v>
          </cell>
          <cell r="C867" t="str">
            <v>RHNM-SHAELCB</v>
          </cell>
          <cell r="E867">
            <v>8.8706603876501201E-8</v>
          </cell>
          <cell r="F867">
            <v>8.1745537067762185E-3</v>
          </cell>
          <cell r="G867">
            <v>1.8844517627888888E-3</v>
          </cell>
          <cell r="H867">
            <v>3.5310466491683895E-4</v>
          </cell>
          <cell r="I867">
            <v>2.3532747853825304E-4</v>
          </cell>
          <cell r="J867">
            <v>3.4849164851071988E-4</v>
          </cell>
          <cell r="K867">
            <v>2.4279425019184715E-4</v>
          </cell>
          <cell r="L867">
            <v>0.13009258346598065</v>
          </cell>
          <cell r="M867">
            <v>0.25816776524148821</v>
          </cell>
          <cell r="N867">
            <v>1.3986432589964152E-3</v>
          </cell>
          <cell r="O867">
            <v>1.881043816917758E-3</v>
          </cell>
        </row>
        <row r="868">
          <cell r="A868" t="str">
            <v>RHNM-SHSTG-ELC</v>
          </cell>
          <cell r="B868" t="str">
            <v>VAR_fin</v>
          </cell>
          <cell r="C868" t="str">
            <v>RHNM-SHAELCB</v>
          </cell>
          <cell r="E868">
            <v>2.918950761066074E-7</v>
          </cell>
          <cell r="F868">
            <v>8.1754448948166449E-3</v>
          </cell>
          <cell r="G868">
            <v>1.884907282653993E-3</v>
          </cell>
          <cell r="H868">
            <v>3.5338785487540114E-4</v>
          </cell>
          <cell r="I868">
            <v>2.3556550656329196E-4</v>
          </cell>
          <cell r="J868">
            <v>3.4874478648930755E-4</v>
          </cell>
          <cell r="K868">
            <v>2.4304678820892141E-4</v>
          </cell>
          <cell r="L868">
            <v>0.13009915347305515</v>
          </cell>
          <cell r="M868">
            <v>0.25818018335341109</v>
          </cell>
          <cell r="N868">
            <v>1.3990096343187727E-3</v>
          </cell>
          <cell r="O868">
            <v>1.8815025308153146E-3</v>
          </cell>
        </row>
        <row r="869">
          <cell r="A869" t="str">
            <v>RHNM-SHSTG-ELC</v>
          </cell>
          <cell r="B869" t="str">
            <v>VAR_ncap</v>
          </cell>
          <cell r="C869" t="str">
            <v>-</v>
          </cell>
          <cell r="D869">
            <v>7.4042544899628597E-4</v>
          </cell>
          <cell r="E869">
            <v>2.1957141048705299E-3</v>
          </cell>
          <cell r="F869">
            <v>1.07662988720982E-4</v>
          </cell>
          <cell r="G869">
            <v>9.0628387094141694E-5</v>
          </cell>
          <cell r="H869">
            <v>6.6994190964946306E-5</v>
          </cell>
          <cell r="I869">
            <v>5.5015856982482497E-5</v>
          </cell>
          <cell r="J869">
            <v>7.1401811929268599E-5</v>
          </cell>
          <cell r="K869">
            <v>7.5473410684252204E-5</v>
          </cell>
          <cell r="L869">
            <v>1.5900012896137999E-2</v>
          </cell>
          <cell r="M869">
            <v>1.47090571088749E-2</v>
          </cell>
          <cell r="N869">
            <v>1.7306072205823799E-4</v>
          </cell>
          <cell r="O869">
            <v>4.23737294176806E-4</v>
          </cell>
        </row>
        <row r="870">
          <cell r="A870" t="str">
            <v>RHNM-SHSTG-ELC</v>
          </cell>
          <cell r="B870" t="str">
            <v>VAR_cap</v>
          </cell>
          <cell r="C870" t="str">
            <v>-</v>
          </cell>
          <cell r="D870">
            <v>7.4042544899628597E-4</v>
          </cell>
          <cell r="E870">
            <v>2.9045592301782676E-3</v>
          </cell>
          <cell r="F870">
            <v>1.5876603387826101E-3</v>
          </cell>
          <cell r="G870">
            <v>5.5644207297495018E-4</v>
          </cell>
          <cell r="H870">
            <v>1.5547415278300983E-4</v>
          </cell>
          <cell r="I870">
            <v>8.2416290566213998E-5</v>
          </cell>
          <cell r="J870">
            <v>1.0468547019356749E-4</v>
          </cell>
          <cell r="K870">
            <v>1.0442075627596769E-4</v>
          </cell>
          <cell r="L870">
            <v>1.5960105262466696E-2</v>
          </cell>
          <cell r="M870">
            <v>3.0422537832356527E-2</v>
          </cell>
          <cell r="N870">
            <v>3.6560318108070158E-4</v>
          </cell>
          <cell r="O870">
            <v>5.7137050899840058E-4</v>
          </cell>
        </row>
        <row r="871">
          <cell r="A871" t="str">
            <v>D-RWOD</v>
          </cell>
          <cell r="B871" t="str">
            <v>VAR_fout</v>
          </cell>
          <cell r="C871" t="str">
            <v>RWOD</v>
          </cell>
          <cell r="D871">
            <v>13.723074521469682</v>
          </cell>
          <cell r="E871">
            <v>15.468287917711276</v>
          </cell>
          <cell r="F871">
            <v>11.800833278436627</v>
          </cell>
          <cell r="G871">
            <v>10.949027981404901</v>
          </cell>
          <cell r="H871">
            <v>9.5181890498086368</v>
          </cell>
          <cell r="I871">
            <v>9.5259099740090356</v>
          </cell>
          <cell r="J871">
            <v>11.189991980188124</v>
          </cell>
          <cell r="K871">
            <v>10.307804533314922</v>
          </cell>
          <cell r="L871">
            <v>6.2801654642272799</v>
          </cell>
          <cell r="M871">
            <v>4.6131510964859244</v>
          </cell>
          <cell r="N871">
            <v>4.491582375820685</v>
          </cell>
          <cell r="O871">
            <v>3.799121489663972</v>
          </cell>
        </row>
        <row r="872">
          <cell r="A872" t="str">
            <v>D-RWOD</v>
          </cell>
          <cell r="B872" t="str">
            <v>VAR_fin</v>
          </cell>
          <cell r="C872" t="str">
            <v>WOD</v>
          </cell>
          <cell r="D872">
            <v>13.723074521469682</v>
          </cell>
          <cell r="E872">
            <v>15.468287917711276</v>
          </cell>
          <cell r="F872">
            <v>11.800833278436627</v>
          </cell>
          <cell r="G872">
            <v>10.949027981404901</v>
          </cell>
          <cell r="H872">
            <v>9.5181890498086368</v>
          </cell>
          <cell r="I872">
            <v>9.5259099740090356</v>
          </cell>
          <cell r="J872">
            <v>11.189991980188124</v>
          </cell>
          <cell r="K872">
            <v>10.307804533314922</v>
          </cell>
          <cell r="L872">
            <v>6.2801654642272799</v>
          </cell>
          <cell r="M872">
            <v>4.6131510964859244</v>
          </cell>
          <cell r="N872">
            <v>4.491582375820685</v>
          </cell>
          <cell r="O872">
            <v>3.799121489663972</v>
          </cell>
        </row>
        <row r="873">
          <cell r="A873" t="str">
            <v>RHNS-SHLTHCHPWOD</v>
          </cell>
          <cell r="B873" t="str">
            <v>VAR_fout</v>
          </cell>
          <cell r="C873" t="str">
            <v>RHNS-SHLTHC-WOD</v>
          </cell>
          <cell r="G873">
            <v>2.9815327267852486E-3</v>
          </cell>
          <cell r="H873">
            <v>4.0098231902981393E-3</v>
          </cell>
          <cell r="I873">
            <v>1.4771092605990542E-2</v>
          </cell>
          <cell r="J873">
            <v>1.1656217502879929E-2</v>
          </cell>
          <cell r="K873">
            <v>2.4555462942209443E-2</v>
          </cell>
          <cell r="L873">
            <v>1.1094806227286374E-2</v>
          </cell>
          <cell r="M873">
            <v>8.2619270860365256E-3</v>
          </cell>
          <cell r="N873">
            <v>4.9681489954937529E-3</v>
          </cell>
          <cell r="O873">
            <v>9.104537665119334E-3</v>
          </cell>
        </row>
        <row r="874">
          <cell r="A874" t="str">
            <v>RHNS-SHLTHCHPWOD</v>
          </cell>
          <cell r="B874" t="str">
            <v>VAR_fin</v>
          </cell>
          <cell r="C874" t="str">
            <v>RHNS_LTH_CHPWOD_ON</v>
          </cell>
          <cell r="G874">
            <v>3.0116492189749926E-3</v>
          </cell>
          <cell r="H874">
            <v>4.0503264548466056E-3</v>
          </cell>
          <cell r="I874">
            <v>1.4920295561606612E-2</v>
          </cell>
          <cell r="J874">
            <v>1.1773957073616089E-2</v>
          </cell>
          <cell r="K874">
            <v>2.4803497921423671E-2</v>
          </cell>
          <cell r="L874">
            <v>1.1206874977056955E-2</v>
          </cell>
          <cell r="M874">
            <v>8.3453808949863865E-3</v>
          </cell>
          <cell r="N874">
            <v>5.0183323186805623E-3</v>
          </cell>
          <cell r="O874">
            <v>9.1965026920397281E-3</v>
          </cell>
        </row>
        <row r="875">
          <cell r="A875" t="str">
            <v>RHNS-SHLTHCHPWOD</v>
          </cell>
          <cell r="B875" t="str">
            <v>VAR_fin</v>
          </cell>
          <cell r="C875" t="str">
            <v>RHNSLTHCHPC</v>
          </cell>
          <cell r="G875">
            <v>2.9815327267852486E-3</v>
          </cell>
          <cell r="H875">
            <v>4.0098231902981393E-3</v>
          </cell>
          <cell r="I875">
            <v>1.4771092605990542E-2</v>
          </cell>
          <cell r="J875">
            <v>1.1656217502879929E-2</v>
          </cell>
          <cell r="K875">
            <v>2.4555462942209443E-2</v>
          </cell>
          <cell r="L875">
            <v>1.1094806227286374E-2</v>
          </cell>
          <cell r="M875">
            <v>8.2619270860365256E-3</v>
          </cell>
          <cell r="N875">
            <v>4.9681489954937529E-3</v>
          </cell>
          <cell r="O875">
            <v>9.104537665119334E-3</v>
          </cell>
        </row>
        <row r="876">
          <cell r="A876" t="str">
            <v>RHNS-SHLTHCHPWOD</v>
          </cell>
          <cell r="B876" t="str">
            <v>VAR_ncap</v>
          </cell>
          <cell r="C876" t="str">
            <v>-</v>
          </cell>
          <cell r="G876">
            <v>3.6860859649003302E-4</v>
          </cell>
          <cell r="H876">
            <v>3.7085108324062598E-4</v>
          </cell>
          <cell r="I876">
            <v>1.29291555218917E-3</v>
          </cell>
          <cell r="J876">
            <v>7.7946240719253205E-4</v>
          </cell>
          <cell r="K876">
            <v>1.85736292016097E-3</v>
          </cell>
          <cell r="L876">
            <v>8.5256195619394905E-4</v>
          </cell>
          <cell r="M876">
            <v>6.48814051708592E-4</v>
          </cell>
          <cell r="N876">
            <v>3.7531694215586499E-4</v>
          </cell>
          <cell r="O876">
            <v>8.9418584077872705E-4</v>
          </cell>
        </row>
        <row r="877">
          <cell r="A877" t="str">
            <v>RHNS-SHLTHCHPWOD</v>
          </cell>
          <cell r="B877" t="str">
            <v>VAR_cap</v>
          </cell>
          <cell r="C877" t="str">
            <v>-</v>
          </cell>
          <cell r="G877">
            <v>3.6860859649003302E-4</v>
          </cell>
          <cell r="H877">
            <v>4.8413089049197995E-4</v>
          </cell>
          <cell r="I877">
            <v>1.4962318144231129E-3</v>
          </cell>
          <cell r="J877">
            <v>1.2009988560480801E-3</v>
          </cell>
          <cell r="K877">
            <v>2.3773781258758196E-3</v>
          </cell>
          <cell r="L877">
            <v>1.33500114567466E-3</v>
          </cell>
          <cell r="M877">
            <v>1.02179386508539E-3</v>
          </cell>
          <cell r="N877">
            <v>6.1971262153279996E-4</v>
          </cell>
          <cell r="O877">
            <v>1.1394365155804002E-3</v>
          </cell>
        </row>
        <row r="878">
          <cell r="A878" t="str">
            <v>RHNM-SHELCBR</v>
          </cell>
          <cell r="B878" t="str">
            <v>VAR_fout</v>
          </cell>
          <cell r="C878" t="str">
            <v>RHNM-SHAELCB</v>
          </cell>
          <cell r="E878">
            <v>0.15440537728942719</v>
          </cell>
          <cell r="F878">
            <v>4.5968020505654329E-2</v>
          </cell>
          <cell r="G878">
            <v>1.7025952934390198E-2</v>
          </cell>
          <cell r="H878">
            <v>4.6263503862512901E-3</v>
          </cell>
          <cell r="I878">
            <v>2.5017711028146468E-3</v>
          </cell>
          <cell r="J878">
            <v>2.8812026716492642E-3</v>
          </cell>
          <cell r="K878">
            <v>4.0059310229910777E-3</v>
          </cell>
          <cell r="L878">
            <v>0.78663443975990266</v>
          </cell>
          <cell r="M878">
            <v>1.6529289204609168</v>
          </cell>
          <cell r="N878">
            <v>1.0800726737121359E-2</v>
          </cell>
          <cell r="O878">
            <v>1.7111154040626235E-2</v>
          </cell>
        </row>
        <row r="879">
          <cell r="A879" t="str">
            <v>RHNM-SHELCBR</v>
          </cell>
          <cell r="B879" t="str">
            <v>VAR_fin</v>
          </cell>
          <cell r="C879" t="str">
            <v>RHNM_ELC</v>
          </cell>
          <cell r="E879">
            <v>0.16253197609413386</v>
          </cell>
          <cell r="F879">
            <v>4.8387390005951922E-2</v>
          </cell>
          <cell r="G879">
            <v>1.7922055720410744E-2</v>
          </cell>
          <cell r="H879">
            <v>4.8698425118434583E-3</v>
          </cell>
          <cell r="I879">
            <v>2.6334432661206807E-3</v>
          </cell>
          <cell r="J879">
            <v>3.0328449175255419E-3</v>
          </cell>
          <cell r="K879">
            <v>4.216769497885341E-3</v>
          </cell>
          <cell r="L879">
            <v>0.82803625237884382</v>
          </cell>
          <cell r="M879">
            <v>1.7399251794325439</v>
          </cell>
          <cell r="N879">
            <v>1.1369186039075118E-2</v>
          </cell>
          <cell r="O879">
            <v>1.8011741095396053E-2</v>
          </cell>
        </row>
        <row r="880">
          <cell r="A880" t="str">
            <v>RHNM-SHELCBR</v>
          </cell>
          <cell r="B880" t="str">
            <v>VAR_ncap</v>
          </cell>
          <cell r="C880" t="str">
            <v>-</v>
          </cell>
          <cell r="E880">
            <v>1.23471980782095E-2</v>
          </cell>
          <cell r="H880">
            <v>3.5244734393242798E-4</v>
          </cell>
          <cell r="J880">
            <v>4.4395576666776801E-4</v>
          </cell>
          <cell r="L880">
            <v>6.7458735327733596E-2</v>
          </cell>
          <cell r="M880">
            <v>6.1839202427239302E-2</v>
          </cell>
          <cell r="N880">
            <v>1.7911063259853598E-5</v>
          </cell>
          <cell r="O880">
            <v>9.0561921246962499E-4</v>
          </cell>
        </row>
        <row r="881">
          <cell r="A881" t="str">
            <v>RHNM-SHELCBR</v>
          </cell>
          <cell r="B881" t="str">
            <v>VAR_cap</v>
          </cell>
          <cell r="C881" t="str">
            <v>-</v>
          </cell>
          <cell r="E881">
            <v>1.23471980782095E-2</v>
          </cell>
          <cell r="F881">
            <v>6.7472689547276197E-3</v>
          </cell>
          <cell r="G881">
            <v>2.3645904232036091E-3</v>
          </cell>
          <cell r="H881">
            <v>6.6054198608031002E-4</v>
          </cell>
          <cell r="I881">
            <v>3.4997732883960758E-4</v>
          </cell>
          <cell r="J881">
            <v>4.4468950150832002E-4</v>
          </cell>
          <cell r="K881">
            <v>4.4349681233548619E-4</v>
          </cell>
          <cell r="L881">
            <v>6.7830225074968054E-2</v>
          </cell>
          <cell r="M881">
            <v>0.12929556916714738</v>
          </cell>
          <cell r="N881">
            <v>1.5535905718500054E-3</v>
          </cell>
          <cell r="O881">
            <v>2.4281015441811951E-3</v>
          </cell>
        </row>
        <row r="882">
          <cell r="A882" t="str">
            <v>RHNS-SHSTG-NGAHP</v>
          </cell>
          <cell r="B882" t="str">
            <v>VAR_fout</v>
          </cell>
          <cell r="C882" t="str">
            <v>RHNS-SHANGAH</v>
          </cell>
          <cell r="F882">
            <v>5.1469807348604511E-4</v>
          </cell>
          <cell r="G882">
            <v>4.818443826893412E-4</v>
          </cell>
          <cell r="H882">
            <v>1.0924830022601022E-2</v>
          </cell>
          <cell r="I882">
            <v>1.102588567912618E-2</v>
          </cell>
          <cell r="J882">
            <v>1.2364696748179608E-2</v>
          </cell>
          <cell r="K882">
            <v>5.8485331580367377E-4</v>
          </cell>
          <cell r="L882">
            <v>5.8130909434252274E-4</v>
          </cell>
          <cell r="M882">
            <v>4.5396794530284983E-4</v>
          </cell>
          <cell r="N882">
            <v>5.465822432078512E-4</v>
          </cell>
          <cell r="O882">
            <v>3.3923689227845721E-4</v>
          </cell>
        </row>
        <row r="883">
          <cell r="A883" t="str">
            <v>RHNS-SHSTG-NGAHP</v>
          </cell>
          <cell r="B883" t="str">
            <v>VAR_fin</v>
          </cell>
          <cell r="C883" t="str">
            <v>RHNS-SHANGAH</v>
          </cell>
          <cell r="F883">
            <v>5.1557673271899736E-4</v>
          </cell>
          <cell r="G883">
            <v>4.8272028378662903E-4</v>
          </cell>
          <cell r="H883">
            <v>1.0926889995331311E-2</v>
          </cell>
          <cell r="I883">
            <v>1.1027905491517635E-2</v>
          </cell>
          <cell r="J883">
            <v>1.2366704291807416E-2</v>
          </cell>
          <cell r="K883">
            <v>5.8576056754759426E-4</v>
          </cell>
          <cell r="L883">
            <v>5.8220195609840896E-4</v>
          </cell>
          <cell r="M883">
            <v>4.5488363113075172E-4</v>
          </cell>
          <cell r="N883">
            <v>5.4748899695531209E-4</v>
          </cell>
          <cell r="O883">
            <v>3.401683638405598E-4</v>
          </cell>
        </row>
        <row r="884">
          <cell r="A884" t="str">
            <v>RHNS-SHSTG-NGAHP</v>
          </cell>
          <cell r="B884" t="str">
            <v>VAR_ncap</v>
          </cell>
          <cell r="C884" t="str">
            <v>-</v>
          </cell>
          <cell r="D884">
            <v>4.5480251520607603E-5</v>
          </cell>
          <cell r="E884">
            <v>7.7964713237596203E-7</v>
          </cell>
          <cell r="F884">
            <v>1.29350808989514E-4</v>
          </cell>
          <cell r="G884">
            <v>5.2739043369364202E-5</v>
          </cell>
          <cell r="H884">
            <v>2.7217532119773102E-3</v>
          </cell>
          <cell r="I884">
            <v>1.4558937058931201E-4</v>
          </cell>
          <cell r="J884">
            <v>1.5489809805889899E-4</v>
          </cell>
          <cell r="K884">
            <v>1.17854960585915E-4</v>
          </cell>
          <cell r="L884">
            <v>1.12811251156403E-4</v>
          </cell>
          <cell r="M884">
            <v>1.3607415265173099E-4</v>
          </cell>
          <cell r="N884">
            <v>1.16380037519709E-4</v>
          </cell>
          <cell r="O884">
            <v>1.6508204760180099E-4</v>
          </cell>
        </row>
        <row r="885">
          <cell r="A885" t="str">
            <v>RHNS-SHSTG-NGAHP</v>
          </cell>
          <cell r="B885" t="str">
            <v>VAR_cap</v>
          </cell>
          <cell r="C885" t="str">
            <v>-</v>
          </cell>
          <cell r="D885">
            <v>4.5480251520607603E-5</v>
          </cell>
          <cell r="E885">
            <v>1.007841529790702E-6</v>
          </cell>
          <cell r="F885">
            <v>1.2992994591547028E-4</v>
          </cell>
          <cell r="G885">
            <v>1.3027473492544412E-4</v>
          </cell>
          <cell r="H885">
            <v>2.821339622626456E-3</v>
          </cell>
          <cell r="I885">
            <v>2.7341683522893088E-3</v>
          </cell>
          <cell r="J885">
            <v>2.7077901477409161E-3</v>
          </cell>
          <cell r="K885">
            <v>1.9044646237463902E-4</v>
          </cell>
          <cell r="L885">
            <v>1.7997251215863002E-4</v>
          </cell>
          <cell r="M885">
            <v>2.0967051544516899E-4</v>
          </cell>
          <cell r="N885">
            <v>1.8967506430059302E-4</v>
          </cell>
          <cell r="O885">
            <v>2.4566765587301099E-4</v>
          </cell>
        </row>
        <row r="886">
          <cell r="A886" t="str">
            <v>RHNS-SHLTHDH</v>
          </cell>
          <cell r="B886" t="str">
            <v>VAR_fout</v>
          </cell>
          <cell r="C886" t="str">
            <v>RHNS-SHLTHD</v>
          </cell>
          <cell r="E886">
            <v>5.3926783765954237E-2</v>
          </cell>
          <cell r="F886">
            <v>7.0994122218577302E-2</v>
          </cell>
          <cell r="G886">
            <v>0.11239335886749217</v>
          </cell>
          <cell r="H886">
            <v>0.17507152615044422</v>
          </cell>
          <cell r="I886">
            <v>0.26681135411195933</v>
          </cell>
          <cell r="J886">
            <v>0.42968087364618762</v>
          </cell>
          <cell r="K886">
            <v>0.45175358385097836</v>
          </cell>
          <cell r="L886">
            <v>0.47480216148996884</v>
          </cell>
          <cell r="M886">
            <v>0.49902975412714218</v>
          </cell>
          <cell r="N886">
            <v>0.52449458557127704</v>
          </cell>
          <cell r="O886">
            <v>0.55128573454134622</v>
          </cell>
        </row>
        <row r="887">
          <cell r="A887" t="str">
            <v>RHNS-SHLTHDH</v>
          </cell>
          <cell r="B887" t="str">
            <v>VAR_fin</v>
          </cell>
          <cell r="C887" t="str">
            <v>RHNS_LTH_DH</v>
          </cell>
          <cell r="E887">
            <v>5.4471498753489091E-2</v>
          </cell>
          <cell r="F887">
            <v>7.1711234564219448E-2</v>
          </cell>
          <cell r="G887">
            <v>0.11352864532069926</v>
          </cell>
          <cell r="H887">
            <v>0.17683992540448923</v>
          </cell>
          <cell r="I887">
            <v>0.2695064182949084</v>
          </cell>
          <cell r="J887">
            <v>0.43402108449109844</v>
          </cell>
          <cell r="K887">
            <v>0.45631675136462463</v>
          </cell>
          <cell r="L887">
            <v>0.47959814291916059</v>
          </cell>
          <cell r="M887">
            <v>0.50407045871428491</v>
          </cell>
          <cell r="N887">
            <v>0.52979251067805699</v>
          </cell>
          <cell r="O887">
            <v>0.55685427731449111</v>
          </cell>
        </row>
        <row r="888">
          <cell r="A888" t="str">
            <v>RHNS-SHLTHDH</v>
          </cell>
          <cell r="B888" t="str">
            <v>VAR_fin</v>
          </cell>
          <cell r="C888" t="str">
            <v>RHNSLTHDHC</v>
          </cell>
          <cell r="E888">
            <v>5.3926783765954237E-2</v>
          </cell>
          <cell r="F888">
            <v>7.0994122218577302E-2</v>
          </cell>
          <cell r="G888">
            <v>0.11239335886749217</v>
          </cell>
          <cell r="H888">
            <v>0.17507152615044422</v>
          </cell>
          <cell r="I888">
            <v>0.26681135411195933</v>
          </cell>
          <cell r="J888">
            <v>0.42968087364618762</v>
          </cell>
          <cell r="K888">
            <v>0.45175358385097836</v>
          </cell>
          <cell r="L888">
            <v>0.47480216148996884</v>
          </cell>
          <cell r="M888">
            <v>0.49902975412714218</v>
          </cell>
          <cell r="N888">
            <v>0.52449458557127704</v>
          </cell>
          <cell r="O888">
            <v>0.55128573454134622</v>
          </cell>
        </row>
        <row r="889">
          <cell r="A889" t="str">
            <v>RHNS-SHLTHDH</v>
          </cell>
          <cell r="B889" t="str">
            <v>VAR_ncap</v>
          </cell>
          <cell r="C889" t="str">
            <v>-</v>
          </cell>
          <cell r="E889">
            <v>4.6062921385181003E-3</v>
          </cell>
          <cell r="F889">
            <v>9.3034668382417597E-4</v>
          </cell>
          <cell r="G889">
            <v>2.7360678067126398E-3</v>
          </cell>
          <cell r="H889">
            <v>5.88337620785492E-3</v>
          </cell>
          <cell r="I889">
            <v>7.1156663677573798E-3</v>
          </cell>
          <cell r="J889">
            <v>1.1652780423525E-2</v>
          </cell>
          <cell r="K889">
            <v>2.30439812514596E-3</v>
          </cell>
          <cell r="L889">
            <v>6.2616392346248801E-6</v>
          </cell>
          <cell r="M889">
            <v>1.4192578904415E-3</v>
          </cell>
          <cell r="N889">
            <v>1.8173956448354601E-3</v>
          </cell>
          <cell r="O889">
            <v>2.1907028487796799E-3</v>
          </cell>
        </row>
        <row r="890">
          <cell r="A890" t="str">
            <v>RHNS-SHLTHDH</v>
          </cell>
          <cell r="B890" t="str">
            <v>VAR_cap</v>
          </cell>
          <cell r="C890" t="str">
            <v>-</v>
          </cell>
          <cell r="E890">
            <v>4.6062921385181003E-3</v>
          </cell>
          <cell r="F890">
            <v>5.5366388223422698E-3</v>
          </cell>
          <cell r="G890">
            <v>8.2727066290549101E-3</v>
          </cell>
          <cell r="H890">
            <v>1.4156082836909801E-2</v>
          </cell>
          <cell r="I890">
            <v>2.1271749204667199E-2</v>
          </cell>
          <cell r="J890">
            <v>3.2924529628192201E-2</v>
          </cell>
          <cell r="K890">
            <v>3.5228927753338198E-2</v>
          </cell>
          <cell r="L890">
            <v>3.5235189392572801E-2</v>
          </cell>
          <cell r="M890">
            <v>3.6654447283014299E-2</v>
          </cell>
          <cell r="N890">
            <v>3.8471842927849699E-2</v>
          </cell>
          <cell r="O890">
            <v>4.0662545776629401E-2</v>
          </cell>
        </row>
        <row r="891">
          <cell r="A891" t="str">
            <v>ITOT-SWHNGAHP</v>
          </cell>
          <cell r="B891" t="str">
            <v>VAR_fout</v>
          </cell>
          <cell r="C891" t="str">
            <v>ITOT-SWHANGAH</v>
          </cell>
          <cell r="F891">
            <v>3.4872411937380693E-2</v>
          </cell>
          <cell r="G891">
            <v>2.1196046317131258E-2</v>
          </cell>
          <cell r="H891">
            <v>1.8179502874916997E-2</v>
          </cell>
          <cell r="I891">
            <v>5.6001054760463159E-2</v>
          </cell>
          <cell r="J891">
            <v>4.7163482058898323E-2</v>
          </cell>
          <cell r="K891">
            <v>5.7091790022470543E-2</v>
          </cell>
          <cell r="L891">
            <v>5.6937485292494892E-2</v>
          </cell>
          <cell r="M891">
            <v>5.6783138986624133E-2</v>
          </cell>
          <cell r="N891">
            <v>5.6746674827569482E-2</v>
          </cell>
          <cell r="O891">
            <v>5.6718920343232768E-2</v>
          </cell>
        </row>
        <row r="892">
          <cell r="A892" t="str">
            <v>ITOT-SWHNGAHP</v>
          </cell>
          <cell r="B892" t="str">
            <v>VAR_fout</v>
          </cell>
          <cell r="C892" t="str">
            <v>CO2_I</v>
          </cell>
          <cell r="F892">
            <v>1.0431626938747001</v>
          </cell>
          <cell r="G892">
            <v>0.62190183196299098</v>
          </cell>
          <cell r="H892">
            <v>0.52336587631695097</v>
          </cell>
          <cell r="I892">
            <v>1.58244853929596</v>
          </cell>
          <cell r="J892">
            <v>1.3085706877104299</v>
          </cell>
          <cell r="K892">
            <v>1.55584223925048</v>
          </cell>
          <cell r="L892">
            <v>1.5516371895136001</v>
          </cell>
          <cell r="M892">
            <v>1.54743100676733</v>
          </cell>
          <cell r="N892">
            <v>1.5464373003367899</v>
          </cell>
          <cell r="O892">
            <v>1.54568094641896</v>
          </cell>
        </row>
        <row r="893">
          <cell r="A893" t="str">
            <v>ITOT-SWHNGAHP</v>
          </cell>
          <cell r="B893" t="str">
            <v>VAR_fin</v>
          </cell>
          <cell r="C893" t="str">
            <v>ITOTELCHPC</v>
          </cell>
          <cell r="F893">
            <v>3.4872411937380693E-2</v>
          </cell>
          <cell r="G893">
            <v>2.1196046317131258E-2</v>
          </cell>
          <cell r="H893">
            <v>1.8179502874916997E-2</v>
          </cell>
          <cell r="I893">
            <v>5.6001054760463159E-2</v>
          </cell>
          <cell r="J893">
            <v>4.7163482058898323E-2</v>
          </cell>
          <cell r="K893">
            <v>5.7091790022470543E-2</v>
          </cell>
          <cell r="L893">
            <v>5.6937485292494892E-2</v>
          </cell>
          <cell r="M893">
            <v>5.6783138986624133E-2</v>
          </cell>
          <cell r="N893">
            <v>5.6746674827569482E-2</v>
          </cell>
          <cell r="O893">
            <v>5.6718920343232768E-2</v>
          </cell>
        </row>
        <row r="894">
          <cell r="A894" t="str">
            <v>ITOT-SWHNGAHP</v>
          </cell>
          <cell r="B894" t="str">
            <v>VAR_fin</v>
          </cell>
          <cell r="C894" t="str">
            <v>INGA</v>
          </cell>
          <cell r="F894">
            <v>1.8495792444586788E-2</v>
          </cell>
          <cell r="G894">
            <v>1.1026628226294159E-2</v>
          </cell>
          <cell r="H894">
            <v>9.279536814130341E-3</v>
          </cell>
          <cell r="I894">
            <v>2.8057598214467291E-2</v>
          </cell>
          <cell r="J894">
            <v>2.3201607938128133E-2</v>
          </cell>
          <cell r="K894">
            <v>2.7585855305859577E-2</v>
          </cell>
          <cell r="L894">
            <v>2.7511297686411262E-2</v>
          </cell>
          <cell r="M894">
            <v>2.7436719978144113E-2</v>
          </cell>
          <cell r="N894">
            <v>2.7419101069801315E-2</v>
          </cell>
          <cell r="O894">
            <v>2.7405690539343289E-2</v>
          </cell>
        </row>
        <row r="895">
          <cell r="A895" t="str">
            <v>ITOT-SWHNGAHP</v>
          </cell>
          <cell r="B895" t="str">
            <v>VAR_ncap</v>
          </cell>
          <cell r="C895" t="str">
            <v>-</v>
          </cell>
          <cell r="E895">
            <v>1.1530302060599499E-3</v>
          </cell>
          <cell r="F895">
            <v>1.21279103843068E-3</v>
          </cell>
          <cell r="G895">
            <v>6.2397898116589996E-6</v>
          </cell>
          <cell r="H895">
            <v>1.4116269614867201E-4</v>
          </cell>
          <cell r="I895">
            <v>3.4449370793732501E-3</v>
          </cell>
          <cell r="J895">
            <v>5.1732351316861601E-5</v>
          </cell>
          <cell r="K895">
            <v>1.67873635577315E-3</v>
          </cell>
          <cell r="L895">
            <v>1.88293661884757E-3</v>
          </cell>
          <cell r="M895">
            <v>1.6202895937083401E-3</v>
          </cell>
          <cell r="N895">
            <v>1.71838386127281E-3</v>
          </cell>
          <cell r="O895">
            <v>2.42707281837428E-3</v>
          </cell>
        </row>
        <row r="896">
          <cell r="A896" t="str">
            <v>ITOT-SWHNGAHP</v>
          </cell>
          <cell r="B896" t="str">
            <v>VAR_cap</v>
          </cell>
          <cell r="C896" t="str">
            <v>-</v>
          </cell>
          <cell r="E896">
            <v>1.1530302060599499E-3</v>
          </cell>
          <cell r="F896">
            <v>2.363516042027823E-3</v>
          </cell>
          <cell r="G896">
            <v>2.2311693802337792E-3</v>
          </cell>
          <cell r="H896">
            <v>1.8677450054930549E-3</v>
          </cell>
          <cell r="I896">
            <v>3.8369775344517577E-3</v>
          </cell>
          <cell r="J896">
            <v>3.6254380078845059E-3</v>
          </cell>
          <cell r="K896">
            <v>5.1615057298759932E-3</v>
          </cell>
          <cell r="L896">
            <v>4.1206560344433192E-3</v>
          </cell>
          <cell r="M896">
            <v>5.1633184607048164E-3</v>
          </cell>
          <cell r="N896">
            <v>4.8958019099036515E-3</v>
          </cell>
          <cell r="O896">
            <v>5.745510813974993E-3</v>
          </cell>
        </row>
        <row r="897">
          <cell r="A897" t="str">
            <v>RHSA-WHLFOBR</v>
          </cell>
          <cell r="B897" t="str">
            <v>VAR_fout</v>
          </cell>
          <cell r="C897" t="str">
            <v>CO2_R</v>
          </cell>
          <cell r="D897">
            <v>726.71410033105496</v>
          </cell>
          <cell r="E897">
            <v>609.24949029565801</v>
          </cell>
          <cell r="F897">
            <v>269.74541984084402</v>
          </cell>
          <cell r="G897">
            <v>60.789730138742797</v>
          </cell>
          <cell r="H897">
            <v>17.149350161842499</v>
          </cell>
          <cell r="I897">
            <v>0.152341364057344</v>
          </cell>
          <cell r="J897">
            <v>0.12902724623974901</v>
          </cell>
          <cell r="K897">
            <v>0.129085873008774</v>
          </cell>
          <cell r="L897">
            <v>0.11607874251611799</v>
          </cell>
          <cell r="M897">
            <v>0.145785797741465</v>
          </cell>
          <cell r="N897">
            <v>0.15813495327150301</v>
          </cell>
          <cell r="O897">
            <v>0.16678151837191901</v>
          </cell>
        </row>
        <row r="898">
          <cell r="A898" t="str">
            <v>RHSA-WHLFOBR</v>
          </cell>
          <cell r="B898" t="str">
            <v>VAR_fout</v>
          </cell>
          <cell r="C898" t="str">
            <v>RHSA-WHLFO</v>
          </cell>
          <cell r="D898">
            <v>6.9844751840953938</v>
          </cell>
          <cell r="E898">
            <v>5.9071849607476983</v>
          </cell>
          <cell r="F898">
            <v>2.6497210932466464</v>
          </cell>
          <cell r="G898">
            <v>0.61002810377808991</v>
          </cell>
          <cell r="H898">
            <v>0.17391252178202746</v>
          </cell>
          <cell r="I898">
            <v>1.5610511214039845E-3</v>
          </cell>
          <cell r="J898">
            <v>1.3221499536948495E-3</v>
          </cell>
          <cell r="K898">
            <v>1.3227507057236654E-3</v>
          </cell>
          <cell r="L898">
            <v>1.1894658571373984E-3</v>
          </cell>
          <cell r="M898">
            <v>1.4938758390231005E-3</v>
          </cell>
          <cell r="N898">
            <v>1.6204183785877365E-3</v>
          </cell>
          <cell r="O898">
            <v>1.7090202512952441E-3</v>
          </cell>
        </row>
        <row r="899">
          <cell r="A899" t="str">
            <v>RHSA-WHLFOBR</v>
          </cell>
          <cell r="B899" t="str">
            <v>VAR_fin</v>
          </cell>
          <cell r="C899" t="str">
            <v>RLFO</v>
          </cell>
          <cell r="D899">
            <v>9.8604355540170339</v>
          </cell>
          <cell r="E899">
            <v>8.266614522329137</v>
          </cell>
          <cell r="F899">
            <v>3.6600464021824224</v>
          </cell>
          <cell r="G899">
            <v>0.82482673186896649</v>
          </cell>
          <cell r="H899">
            <v>0.23269131834250359</v>
          </cell>
          <cell r="I899">
            <v>2.0670470021349309E-3</v>
          </cell>
          <cell r="J899">
            <v>1.7507089042028366E-3</v>
          </cell>
          <cell r="K899">
            <v>1.7515043827513377E-3</v>
          </cell>
          <cell r="L899">
            <v>1.5750168591060737E-3</v>
          </cell>
          <cell r="M899">
            <v>1.978097662706449E-3</v>
          </cell>
          <cell r="N899">
            <v>2.1456574392334183E-3</v>
          </cell>
          <cell r="O899">
            <v>2.2629785396461174E-3</v>
          </cell>
        </row>
        <row r="900">
          <cell r="A900" t="str">
            <v>RHSA-WHLFOBR</v>
          </cell>
          <cell r="B900" t="str">
            <v>VAR_ncap</v>
          </cell>
          <cell r="C900" t="str">
            <v>-</v>
          </cell>
          <cell r="E900">
            <v>2.0466992015712202E-6</v>
          </cell>
          <cell r="F900">
            <v>1.53594843968112E-6</v>
          </cell>
          <cell r="G900">
            <v>1.5900964013945399E-6</v>
          </cell>
          <cell r="H900">
            <v>1.3845540757254999E-5</v>
          </cell>
          <cell r="I900">
            <v>1.4581683895620301E-4</v>
          </cell>
          <cell r="J900">
            <v>3.8623207336073802E-6</v>
          </cell>
          <cell r="L900">
            <v>1.0684529673903001E-4</v>
          </cell>
          <cell r="M900">
            <v>6.0546428364027002E-5</v>
          </cell>
          <cell r="N900">
            <v>4.8779191665970498E-5</v>
          </cell>
          <cell r="O900">
            <v>8.7377801078319294E-5</v>
          </cell>
        </row>
        <row r="901">
          <cell r="A901" t="str">
            <v>RHSA-WHLFOBR</v>
          </cell>
          <cell r="B901" t="str">
            <v>VAR_cap</v>
          </cell>
          <cell r="C901" t="str">
            <v>-</v>
          </cell>
          <cell r="D901">
            <v>0.47738433216181703</v>
          </cell>
          <cell r="E901">
            <v>0.47737348547866443</v>
          </cell>
          <cell r="F901">
            <v>0.2301657362788273</v>
          </cell>
          <cell r="G901">
            <v>5.0872229439999694E-2</v>
          </cell>
          <cell r="H901">
            <v>1.320629813861135E-2</v>
          </cell>
          <cell r="I901">
            <v>1.5931611211439397E-4</v>
          </cell>
          <cell r="J901">
            <v>1.5165096441188569E-4</v>
          </cell>
          <cell r="K901">
            <v>1.4588461362462972E-4</v>
          </cell>
          <cell r="L901">
            <v>1.2972131484883278E-4</v>
          </cell>
          <cell r="M901">
            <v>1.6637818889982293E-4</v>
          </cell>
          <cell r="N901">
            <v>1.7879741093220701E-4</v>
          </cell>
          <cell r="O901">
            <v>1.9225475535526322E-4</v>
          </cell>
        </row>
        <row r="902">
          <cell r="A902" t="str">
            <v>D-IWST</v>
          </cell>
          <cell r="B902" t="str">
            <v>VAR_fout</v>
          </cell>
          <cell r="C902" t="str">
            <v>CO2</v>
          </cell>
          <cell r="D902">
            <v>1068.1610687796999</v>
          </cell>
          <cell r="E902">
            <v>1114.5298019976201</v>
          </cell>
          <cell r="F902">
            <v>1024.6434610616</v>
          </cell>
          <cell r="G902">
            <v>1013.19990028261</v>
          </cell>
          <cell r="H902">
            <v>1001.75677276004</v>
          </cell>
          <cell r="I902">
            <v>996.74927509439897</v>
          </cell>
          <cell r="J902">
            <v>1080.29547198879</v>
          </cell>
          <cell r="K902">
            <v>1086.8562449068199</v>
          </cell>
          <cell r="L902">
            <v>986.58843449723599</v>
          </cell>
          <cell r="M902">
            <v>986.58939242380404</v>
          </cell>
          <cell r="N902">
            <v>986.58779615477204</v>
          </cell>
          <cell r="O902">
            <v>986.58805054106301</v>
          </cell>
        </row>
        <row r="903">
          <cell r="A903" t="str">
            <v>D-IWST</v>
          </cell>
          <cell r="B903" t="str">
            <v>VAR_fout</v>
          </cell>
          <cell r="C903" t="str">
            <v>IWST</v>
          </cell>
          <cell r="D903">
            <v>11.510356344608835</v>
          </cell>
          <cell r="E903">
            <v>12.010019418077819</v>
          </cell>
          <cell r="F903">
            <v>11.041416606267271</v>
          </cell>
          <cell r="G903">
            <v>10.91810237373506</v>
          </cell>
          <cell r="H903">
            <v>10.794792809914183</v>
          </cell>
          <cell r="I903">
            <v>10.740832705758597</v>
          </cell>
          <cell r="J903">
            <v>11.641114999879258</v>
          </cell>
          <cell r="K903">
            <v>11.711812983909649</v>
          </cell>
          <cell r="L903">
            <v>10.631340888978844</v>
          </cell>
          <cell r="M903">
            <v>10.631351211463393</v>
          </cell>
          <cell r="N903">
            <v>10.63133401028848</v>
          </cell>
          <cell r="O903">
            <v>10.631336751520074</v>
          </cell>
        </row>
        <row r="904">
          <cell r="A904" t="str">
            <v>D-IWST</v>
          </cell>
          <cell r="B904" t="str">
            <v>VAR_fin</v>
          </cell>
          <cell r="C904" t="str">
            <v>WSTNREN</v>
          </cell>
          <cell r="D904">
            <v>11.510356344608835</v>
          </cell>
          <cell r="E904">
            <v>12.010019418077819</v>
          </cell>
          <cell r="F904">
            <v>11.041416606267271</v>
          </cell>
          <cell r="G904">
            <v>10.91810237373506</v>
          </cell>
          <cell r="H904">
            <v>10.794792809914183</v>
          </cell>
          <cell r="I904">
            <v>10.740832705758597</v>
          </cell>
          <cell r="J904">
            <v>11.641114999879258</v>
          </cell>
          <cell r="K904">
            <v>11.711812983909649</v>
          </cell>
          <cell r="L904">
            <v>10.631340888978844</v>
          </cell>
          <cell r="M904">
            <v>10.631351211463393</v>
          </cell>
          <cell r="N904">
            <v>10.63133401028848</v>
          </cell>
          <cell r="O904">
            <v>10.631336751520074</v>
          </cell>
        </row>
        <row r="905">
          <cell r="A905" t="str">
            <v>RHES-SHLFOBR</v>
          </cell>
          <cell r="B905" t="str">
            <v>VAR_fout</v>
          </cell>
          <cell r="C905" t="str">
            <v>CO2_R</v>
          </cell>
          <cell r="D905">
            <v>1783.66403417684</v>
          </cell>
          <cell r="E905">
            <v>1640.97061386377</v>
          </cell>
          <cell r="F905">
            <v>1776.73887529484</v>
          </cell>
          <cell r="G905">
            <v>1501.6791787915199</v>
          </cell>
          <cell r="H905">
            <v>456.56947121571898</v>
          </cell>
          <cell r="I905">
            <v>1.1699453693271</v>
          </cell>
          <cell r="J905">
            <v>1.15988105542512</v>
          </cell>
          <cell r="K905">
            <v>1.15789360635478</v>
          </cell>
          <cell r="L905">
            <v>0.53610080136152605</v>
          </cell>
          <cell r="M905">
            <v>0.45034323659664099</v>
          </cell>
          <cell r="N905">
            <v>0.44994063260914802</v>
          </cell>
          <cell r="O905">
            <v>0.44400121983626401</v>
          </cell>
        </row>
        <row r="906">
          <cell r="A906" t="str">
            <v>RHES-SHLFOBR</v>
          </cell>
          <cell r="B906" t="str">
            <v>VAR_fout</v>
          </cell>
          <cell r="C906" t="str">
            <v>RHES-SHLFO</v>
          </cell>
          <cell r="D906">
            <v>21.680674318635305</v>
          </cell>
          <cell r="E906">
            <v>19.946216756032925</v>
          </cell>
          <cell r="F906">
            <v>21.596498088443603</v>
          </cell>
          <cell r="G906">
            <v>18.253110777938531</v>
          </cell>
          <cell r="H906">
            <v>5.5496628398563814</v>
          </cell>
          <cell r="I906">
            <v>1.422084206271639E-2</v>
          </cell>
          <cell r="J906">
            <v>1.4098508984418884E-2</v>
          </cell>
          <cell r="K906">
            <v>1.4074351275795869E-2</v>
          </cell>
          <cell r="L906">
            <v>6.516376769150168E-3</v>
          </cell>
          <cell r="M906">
            <v>5.473982127333658E-3</v>
          </cell>
          <cell r="N906">
            <v>5.4690884221487391E-3</v>
          </cell>
          <cell r="O906">
            <v>5.3968940674353726E-3</v>
          </cell>
        </row>
        <row r="907">
          <cell r="A907" t="str">
            <v>RHES-SHLFOBR</v>
          </cell>
          <cell r="B907" t="str">
            <v>VAR_fin</v>
          </cell>
          <cell r="C907" t="str">
            <v>RLFO</v>
          </cell>
          <cell r="D907">
            <v>24.201682960337077</v>
          </cell>
          <cell r="E907">
            <v>22.265544285804175</v>
          </cell>
          <cell r="F907">
            <v>24.107718796402153</v>
          </cell>
          <cell r="G907">
            <v>20.375565519559252</v>
          </cell>
          <cell r="H907">
            <v>6.1949724723978212</v>
          </cell>
          <cell r="I907">
            <v>1.5874428349078738E-2</v>
          </cell>
          <cell r="J907">
            <v>1.5737870494235022E-2</v>
          </cell>
          <cell r="K907">
            <v>1.5710903749725603E-2</v>
          </cell>
          <cell r="L907">
            <v>7.2740949981211101E-3</v>
          </cell>
          <cell r="M907">
            <v>6.1104916770236195E-3</v>
          </cell>
          <cell r="N907">
            <v>6.1050289363520707E-3</v>
          </cell>
          <cell r="O907">
            <v>6.024439889230176E-3</v>
          </cell>
        </row>
        <row r="908">
          <cell r="A908" t="str">
            <v>RHES-SHLFOBR</v>
          </cell>
          <cell r="B908" t="str">
            <v>VAR_ncap</v>
          </cell>
          <cell r="C908" t="str">
            <v>-</v>
          </cell>
          <cell r="E908">
            <v>1.4312647789137401E-6</v>
          </cell>
          <cell r="F908">
            <v>1.1808202882827399E-6</v>
          </cell>
          <cell r="G908">
            <v>1.3987114340328901E-6</v>
          </cell>
          <cell r="H908">
            <v>5.5987378391400002E-4</v>
          </cell>
          <cell r="I908">
            <v>6.8880954439246196E-4</v>
          </cell>
          <cell r="J908">
            <v>9.7716514056079805E-6</v>
          </cell>
          <cell r="K908">
            <v>5.5947050949953702E-4</v>
          </cell>
          <cell r="L908">
            <v>5.3730794821739697E-6</v>
          </cell>
          <cell r="M908">
            <v>6.6146383919981106E-5</v>
          </cell>
          <cell r="N908">
            <v>4.1709922318592502E-4</v>
          </cell>
          <cell r="O908">
            <v>1.8907609916146299E-4</v>
          </cell>
        </row>
        <row r="909">
          <cell r="A909" t="str">
            <v>RHES-SHLFOBR</v>
          </cell>
          <cell r="B909" t="str">
            <v>VAR_cap</v>
          </cell>
          <cell r="C909" t="str">
            <v>-</v>
          </cell>
          <cell r="D909">
            <v>1.7515307393373001</v>
          </cell>
          <cell r="E909">
            <v>1.7515303508842794</v>
          </cell>
          <cell r="F909">
            <v>1.7515277896748076</v>
          </cell>
          <cell r="G909">
            <v>1.75152265054594</v>
          </cell>
          <cell r="H909">
            <v>0.45479057120768041</v>
          </cell>
          <cell r="I909">
            <v>1.2484232639439472E-3</v>
          </cell>
          <cell r="J909">
            <v>1.2530757072684692E-3</v>
          </cell>
          <cell r="K909">
            <v>1.2550023636459019E-3</v>
          </cell>
          <cell r="L909">
            <v>6.7478526269538824E-4</v>
          </cell>
          <cell r="M909">
            <v>6.2767672470056147E-4</v>
          </cell>
          <cell r="N909">
            <v>5.8238463790323807E-4</v>
          </cell>
          <cell r="O909">
            <v>6.6928969407708898E-4</v>
          </cell>
        </row>
        <row r="910">
          <cell r="A910" t="str">
            <v>ITOT-SWHSTG</v>
          </cell>
          <cell r="B910" t="str">
            <v>VAR_fout</v>
          </cell>
          <cell r="C910" t="str">
            <v>ITOT-SWH</v>
          </cell>
          <cell r="D910">
            <v>1.594660956317561E-5</v>
          </cell>
          <cell r="E910">
            <v>1.1370177473477171E-3</v>
          </cell>
          <cell r="F910">
            <v>1.0110320786209836E-2</v>
          </cell>
          <cell r="G910">
            <v>5.2784254577690187E-3</v>
          </cell>
          <cell r="H910">
            <v>5.3820512345053056E-2</v>
          </cell>
          <cell r="I910">
            <v>0.29953927475174497</v>
          </cell>
          <cell r="J910">
            <v>0.9842358102813884</v>
          </cell>
          <cell r="K910">
            <v>2.5069876481300635</v>
          </cell>
          <cell r="L910">
            <v>4.4674767153513395</v>
          </cell>
          <cell r="M910">
            <v>3.7589721828254348</v>
          </cell>
          <cell r="N910">
            <v>4.7296624579235518</v>
          </cell>
          <cell r="O910">
            <v>5.0686343006151438</v>
          </cell>
        </row>
        <row r="911">
          <cell r="A911" t="str">
            <v>ITOT-SWHSTG</v>
          </cell>
          <cell r="B911" t="str">
            <v>VAR_fout</v>
          </cell>
          <cell r="C911" t="str">
            <v>AUX_ITOT-STG_OUT</v>
          </cell>
          <cell r="D911">
            <v>1.594660956317558E-5</v>
          </cell>
          <cell r="E911">
            <v>1.1360891431949128E-3</v>
          </cell>
          <cell r="F911">
            <v>1.0097424968880489E-2</v>
          </cell>
          <cell r="G911">
            <v>5.2784254577690256E-3</v>
          </cell>
          <cell r="H911">
            <v>5.3760711775780796E-2</v>
          </cell>
          <cell r="I911">
            <v>0.29953927475174535</v>
          </cell>
          <cell r="J911">
            <v>0.98327464249791063</v>
          </cell>
          <cell r="K911">
            <v>2.5069876481300635</v>
          </cell>
          <cell r="L911">
            <v>4.4674767153513413</v>
          </cell>
          <cell r="M911">
            <v>3.7589721828254348</v>
          </cell>
          <cell r="N911">
            <v>4.7296624579235518</v>
          </cell>
          <cell r="O911">
            <v>5.0686343006151438</v>
          </cell>
        </row>
        <row r="912">
          <cell r="A912" t="str">
            <v>ITOT-SWHSTG</v>
          </cell>
          <cell r="B912" t="str">
            <v>VAR_fin</v>
          </cell>
          <cell r="C912" t="str">
            <v>AUX_ITOT-STG_IN</v>
          </cell>
          <cell r="D912">
            <v>1.9686971622648933E-5</v>
          </cell>
          <cell r="E912">
            <v>1.3832332514049145E-3</v>
          </cell>
          <cell r="F912">
            <v>1.2036096126387617E-2</v>
          </cell>
          <cell r="G912">
            <v>6.067155754573398E-3</v>
          </cell>
          <cell r="H912">
            <v>5.9800569697587881E-2</v>
          </cell>
          <cell r="I912">
            <v>0.32208524291080187</v>
          </cell>
          <cell r="J912">
            <v>1.0252456394603779</v>
          </cell>
          <cell r="K912">
            <v>2.5323107531628781</v>
          </cell>
          <cell r="L912">
            <v>4.5126027452785689</v>
          </cell>
          <cell r="M912">
            <v>3.796941603538722</v>
          </cell>
          <cell r="N912">
            <v>4.7774368276692085</v>
          </cell>
          <cell r="O912">
            <v>5.1198326272037251</v>
          </cell>
        </row>
        <row r="913">
          <cell r="A913" t="str">
            <v>ITOT-SWHSTG</v>
          </cell>
          <cell r="B913" t="str">
            <v>VAR_fin</v>
          </cell>
          <cell r="C913" t="str">
            <v>ITOT-SWH</v>
          </cell>
          <cell r="D913">
            <v>1.9686971622648933E-5</v>
          </cell>
          <cell r="E913">
            <v>1.3832332514049145E-3</v>
          </cell>
          <cell r="F913">
            <v>1.2036096126387617E-2</v>
          </cell>
          <cell r="G913">
            <v>6.067155754573398E-3</v>
          </cell>
          <cell r="H913">
            <v>5.9800569697587881E-2</v>
          </cell>
          <cell r="I913">
            <v>0.32208524291080187</v>
          </cell>
          <cell r="J913">
            <v>1.0252456394603779</v>
          </cell>
          <cell r="K913">
            <v>2.5323107531628781</v>
          </cell>
          <cell r="L913">
            <v>4.5126027452785689</v>
          </cell>
          <cell r="M913">
            <v>3.796941603538722</v>
          </cell>
          <cell r="N913">
            <v>4.7774368276692085</v>
          </cell>
          <cell r="O913">
            <v>5.1198326272037251</v>
          </cell>
        </row>
        <row r="914">
          <cell r="A914" t="str">
            <v>ITOT-SWHSTG</v>
          </cell>
          <cell r="B914" t="str">
            <v>VAR_ncap</v>
          </cell>
          <cell r="C914" t="str">
            <v>-</v>
          </cell>
          <cell r="D914">
            <v>3.2984717564670399E-3</v>
          </cell>
          <cell r="E914">
            <v>2.42858174493834E-5</v>
          </cell>
          <cell r="F914">
            <v>3.2250270917758602E-5</v>
          </cell>
          <cell r="G914">
            <v>1.8876489759141201E-5</v>
          </cell>
          <cell r="H914">
            <v>2.1123205844550502E-2</v>
          </cell>
          <cell r="I914">
            <v>8.4856249474639003E-2</v>
          </cell>
          <cell r="J914">
            <v>0.24820743684264299</v>
          </cell>
          <cell r="K914">
            <v>0.20025563228231899</v>
          </cell>
          <cell r="L914">
            <v>0.51562866641289995</v>
          </cell>
          <cell r="M914">
            <v>0.26567934635929802</v>
          </cell>
          <cell r="N914">
            <v>0.68501851886474896</v>
          </cell>
          <cell r="O914">
            <v>0.24229401304051701</v>
          </cell>
        </row>
        <row r="915">
          <cell r="A915" t="str">
            <v>ITOT-SWHSTG</v>
          </cell>
          <cell r="B915" t="str">
            <v>VAR_cap</v>
          </cell>
          <cell r="C915" t="str">
            <v>-</v>
          </cell>
          <cell r="D915">
            <v>3.2984717564670399E-3</v>
          </cell>
          <cell r="E915">
            <v>3.3204503975212533E-3</v>
          </cell>
          <cell r="F915">
            <v>3.3463719710679495E-3</v>
          </cell>
          <cell r="G915">
            <v>3.3517583853905023E-3</v>
          </cell>
          <cell r="H915">
            <v>2.2006171552896636E-2</v>
          </cell>
          <cell r="I915">
            <v>0.10598367732167674</v>
          </cell>
          <cell r="J915">
            <v>0.35416219656645193</v>
          </cell>
          <cell r="K915">
            <v>0.53323415638922156</v>
          </cell>
          <cell r="L915">
            <v>0.944078535993222</v>
          </cell>
          <cell r="M915">
            <v>0.98139982437492956</v>
          </cell>
          <cell r="N915">
            <v>1.3380913165490393</v>
          </cell>
          <cell r="O915">
            <v>1.1928485532277409</v>
          </cell>
        </row>
        <row r="916">
          <cell r="A916" t="str">
            <v>SCOM-SHLFOBR</v>
          </cell>
          <cell r="B916" t="str">
            <v>VAR_fout</v>
          </cell>
          <cell r="C916" t="str">
            <v>CO2_S</v>
          </cell>
          <cell r="D916">
            <v>2229.9156718763802</v>
          </cell>
          <cell r="E916">
            <v>1943.8487627108</v>
          </cell>
          <cell r="F916">
            <v>1414.3642921243199</v>
          </cell>
          <cell r="G916">
            <v>1145.6305225421299</v>
          </cell>
          <cell r="H916">
            <v>673.81362428431601</v>
          </cell>
          <cell r="I916">
            <v>437.69676039822298</v>
          </cell>
          <cell r="J916">
            <v>231.608266264576</v>
          </cell>
          <cell r="K916">
            <v>64.131337720664703</v>
          </cell>
          <cell r="L916">
            <v>63.192238112722301</v>
          </cell>
          <cell r="M916">
            <v>63.638776618965103</v>
          </cell>
          <cell r="N916">
            <v>63.679609212979997</v>
          </cell>
          <cell r="O916">
            <v>63.726042741413501</v>
          </cell>
        </row>
        <row r="917">
          <cell r="A917" t="str">
            <v>SCOM-SHLFOBR</v>
          </cell>
          <cell r="B917" t="str">
            <v>VAR_fout</v>
          </cell>
          <cell r="C917" t="str">
            <v>SCOM-SHLFO</v>
          </cell>
          <cell r="D917">
            <v>24.843089036055936</v>
          </cell>
          <cell r="E917">
            <v>21.698952408439339</v>
          </cell>
          <cell r="F917">
            <v>15.835183773960349</v>
          </cell>
          <cell r="G917">
            <v>12.889632341833121</v>
          </cell>
          <cell r="H917">
            <v>7.6190671962841749</v>
          </cell>
          <cell r="I917">
            <v>4.9738268227070765</v>
          </cell>
          <cell r="J917">
            <v>2.6319121166429049</v>
          </cell>
          <cell r="K917">
            <v>0.7287652013711885</v>
          </cell>
          <cell r="L917">
            <v>0.71809361491729773</v>
          </cell>
          <cell r="M917">
            <v>0.72316791612460252</v>
          </cell>
          <cell r="N917">
            <v>0.72363192287477163</v>
          </cell>
          <cell r="O917">
            <v>0.72415957660697017</v>
          </cell>
        </row>
        <row r="918">
          <cell r="A918" t="str">
            <v>SCOM-SHLFOBR</v>
          </cell>
          <cell r="B918" t="str">
            <v>VAR_fin</v>
          </cell>
          <cell r="C918" t="str">
            <v>SLFO</v>
          </cell>
          <cell r="D918">
            <v>30.256657691674096</v>
          </cell>
          <cell r="E918">
            <v>26.375152818328353</v>
          </cell>
          <cell r="F918">
            <v>19.190831643477935</v>
          </cell>
          <cell r="G918">
            <v>15.544511839106205</v>
          </cell>
          <cell r="H918">
            <v>9.1426543322159635</v>
          </cell>
          <cell r="I918">
            <v>5.9388976987547153</v>
          </cell>
          <cell r="J918">
            <v>3.1425816318124253</v>
          </cell>
          <cell r="K918">
            <v>0.87016740462231534</v>
          </cell>
          <cell r="L918">
            <v>0.85742521184155074</v>
          </cell>
          <cell r="M918">
            <v>0.86348407895475032</v>
          </cell>
          <cell r="N918">
            <v>0.86403811686540088</v>
          </cell>
          <cell r="O918">
            <v>0.86466815117250362</v>
          </cell>
        </row>
        <row r="919">
          <cell r="A919" t="str">
            <v>SCOM-SHLFOBR</v>
          </cell>
          <cell r="B919" t="str">
            <v>VAR_ncap</v>
          </cell>
          <cell r="C919" t="str">
            <v>-</v>
          </cell>
          <cell r="D919">
            <v>5.6570656771366996E-6</v>
          </cell>
          <cell r="E919">
            <v>5.9149866806179301E-6</v>
          </cell>
          <cell r="F919">
            <v>6.3961803108471098E-6</v>
          </cell>
          <cell r="G919">
            <v>7.1131616353603996E-6</v>
          </cell>
          <cell r="H919">
            <v>9.6200101690891701E-2</v>
          </cell>
          <cell r="I919">
            <v>0.29027822882426202</v>
          </cell>
          <cell r="J919">
            <v>1.6445150548132299E-5</v>
          </cell>
          <cell r="K919">
            <v>0.117711702622873</v>
          </cell>
          <cell r="L919">
            <v>6.6163640851346801E-3</v>
          </cell>
          <cell r="M919">
            <v>4.4803838768831102E-5</v>
          </cell>
          <cell r="N919">
            <v>9.1169583522688696E-2</v>
          </cell>
          <cell r="O919">
            <v>1.4112817618448599E-2</v>
          </cell>
        </row>
        <row r="920">
          <cell r="A920" t="str">
            <v>SCOM-SHLFOBR</v>
          </cell>
          <cell r="B920" t="str">
            <v>VAR_cap</v>
          </cell>
          <cell r="C920" t="str">
            <v>-</v>
          </cell>
          <cell r="D920">
            <v>1.9285793142907972</v>
          </cell>
          <cell r="E920">
            <v>1.9284364731805657</v>
          </cell>
          <cell r="F920">
            <v>1.9283286689865378</v>
          </cell>
          <cell r="G920">
            <v>1.9282081893897323</v>
          </cell>
          <cell r="H920">
            <v>0.59625230890016723</v>
          </cell>
          <cell r="I920">
            <v>0.38647823525411057</v>
          </cell>
          <cell r="J920">
            <v>0.38632853278603196</v>
          </cell>
          <cell r="K920">
            <v>0.11859843054699304</v>
          </cell>
          <cell r="L920">
            <v>0.10532354790477351</v>
          </cell>
          <cell r="M920">
            <v>0.10530467274989169</v>
          </cell>
          <cell r="N920">
            <v>0.1052888664027964</v>
          </cell>
          <cell r="O920">
            <v>0.10528107010175339</v>
          </cell>
        </row>
        <row r="921">
          <cell r="A921" t="str">
            <v>RHNM-SHPLTBR</v>
          </cell>
          <cell r="B921" t="str">
            <v>VAR_fout</v>
          </cell>
          <cell r="C921" t="str">
            <v>RHNM-SHPLT</v>
          </cell>
          <cell r="E921">
            <v>7.3557624747451436E-2</v>
          </cell>
          <cell r="F921">
            <v>7.6531389837734665E-2</v>
          </cell>
          <cell r="G921">
            <v>0.20609807516677825</v>
          </cell>
          <cell r="H921">
            <v>0.32374223095789417</v>
          </cell>
          <cell r="I921">
            <v>0.41951887697077767</v>
          </cell>
          <cell r="J921">
            <v>0.49761519386408337</v>
          </cell>
          <cell r="K921">
            <v>0.56985883629246048</v>
          </cell>
          <cell r="L921">
            <v>0.62309625344676234</v>
          </cell>
          <cell r="M921">
            <v>0.68365794279111647</v>
          </cell>
          <cell r="N921">
            <v>0.68366236519593182</v>
          </cell>
          <cell r="O921">
            <v>0.68368006342926535</v>
          </cell>
        </row>
        <row r="922">
          <cell r="A922" t="str">
            <v>RHNM-SHPLTBR</v>
          </cell>
          <cell r="B922" t="str">
            <v>VAR_fin</v>
          </cell>
          <cell r="C922" t="str">
            <v>RPLT</v>
          </cell>
          <cell r="E922">
            <v>8.1730694163834952E-2</v>
          </cell>
          <cell r="F922">
            <v>8.503487759748285E-2</v>
          </cell>
          <cell r="G922">
            <v>0.22899786129642058</v>
          </cell>
          <cell r="H922">
            <v>0.35971358995321595</v>
          </cell>
          <cell r="I922">
            <v>0.46613208552308671</v>
          </cell>
          <cell r="J922">
            <v>0.55290577096009275</v>
          </cell>
          <cell r="K922">
            <v>0.63317648476940069</v>
          </cell>
          <cell r="L922">
            <v>0.69232917049640275</v>
          </cell>
          <cell r="M922">
            <v>0.75961993643457404</v>
          </cell>
          <cell r="N922">
            <v>0.75962485021770265</v>
          </cell>
          <cell r="O922">
            <v>0.7596445149214065</v>
          </cell>
        </row>
        <row r="923">
          <cell r="A923" t="str">
            <v>RHNM-SHPLTBR</v>
          </cell>
          <cell r="B923" t="str">
            <v>VAR_fin</v>
          </cell>
          <cell r="C923" t="str">
            <v>RHNMPLTBRC</v>
          </cell>
          <cell r="E923">
            <v>7.3557624747451436E-2</v>
          </cell>
          <cell r="F923">
            <v>7.6531389837734665E-2</v>
          </cell>
          <cell r="G923">
            <v>0.20609807516677825</v>
          </cell>
          <cell r="H923">
            <v>0.32374223095789417</v>
          </cell>
          <cell r="I923">
            <v>0.41951887697077767</v>
          </cell>
          <cell r="J923">
            <v>0.49761519386408337</v>
          </cell>
          <cell r="K923">
            <v>0.56985883629246048</v>
          </cell>
          <cell r="L923">
            <v>0.62309625344676234</v>
          </cell>
          <cell r="M923">
            <v>0.68365794279111647</v>
          </cell>
          <cell r="N923">
            <v>0.68366236519593182</v>
          </cell>
          <cell r="O923">
            <v>0.68368006342926535</v>
          </cell>
        </row>
        <row r="924">
          <cell r="A924" t="str">
            <v>RHNM-SHPLTBR</v>
          </cell>
          <cell r="B924" t="str">
            <v>VAR_ncap</v>
          </cell>
          <cell r="C924" t="str">
            <v>-</v>
          </cell>
          <cell r="E924">
            <v>5.9984877641547996E-3</v>
          </cell>
          <cell r="F924">
            <v>1.3673495217957101E-4</v>
          </cell>
          <cell r="G924">
            <v>1.0384844714612601E-2</v>
          </cell>
          <cell r="H924">
            <v>1.1892613167795199E-2</v>
          </cell>
          <cell r="I924">
            <v>1.2466625964481001E-2</v>
          </cell>
          <cell r="J924">
            <v>1.46959972959812E-2</v>
          </cell>
          <cell r="K924">
            <v>1.7473169625503701E-2</v>
          </cell>
          <cell r="L924">
            <v>1.6511139796182499E-2</v>
          </cell>
          <cell r="M924">
            <v>1.95470102525808E-2</v>
          </cell>
          <cell r="N924">
            <v>1.9693954984442302E-2</v>
          </cell>
          <cell r="O924">
            <v>1.4912953732031701E-2</v>
          </cell>
        </row>
        <row r="925">
          <cell r="A925" t="str">
            <v>RHNM-SHPLTBR</v>
          </cell>
          <cell r="B925" t="str">
            <v>VAR_cap</v>
          </cell>
          <cell r="C925" t="str">
            <v>-</v>
          </cell>
          <cell r="E925">
            <v>5.9984877641547996E-3</v>
          </cell>
          <cell r="F925">
            <v>6.1344740280513503E-3</v>
          </cell>
          <cell r="G925">
            <v>1.651705953778345E-2</v>
          </cell>
          <cell r="H925">
            <v>2.5482802498096993E-2</v>
          </cell>
          <cell r="I925">
            <v>3.2794238404485275E-2</v>
          </cell>
          <cell r="J925">
            <v>3.9053425810774582E-2</v>
          </cell>
          <cell r="K925">
            <v>4.463278923782743E-2</v>
          </cell>
          <cell r="L925">
            <v>4.8645428769039711E-2</v>
          </cell>
          <cell r="M925">
            <v>5.3528333504321332E-2</v>
          </cell>
          <cell r="N925">
            <v>5.3608335964058493E-2</v>
          </cell>
          <cell r="O925">
            <v>5.4150576067728995E-2</v>
          </cell>
        </row>
        <row r="926">
          <cell r="A926" t="str">
            <v>D-RHES_NKEV_GAS_ELC_CHP</v>
          </cell>
          <cell r="B926" t="str">
            <v>VAR_fout</v>
          </cell>
          <cell r="C926" t="str">
            <v>RHES_ELC</v>
          </cell>
          <cell r="D926">
            <v>9.9458807380168289E-3</v>
          </cell>
          <cell r="E926">
            <v>2.1422912664182422E-3</v>
          </cell>
          <cell r="F926">
            <v>6.6923823767971102E-3</v>
          </cell>
          <cell r="G926">
            <v>4.2051296875785845E-3</v>
          </cell>
          <cell r="H926">
            <v>2.7797806054590314E-3</v>
          </cell>
          <cell r="I926">
            <v>1.1898357821272293E-3</v>
          </cell>
          <cell r="L926">
            <v>3.7404404298503565E-3</v>
          </cell>
          <cell r="M926">
            <v>6.7885238743296246E-3</v>
          </cell>
          <cell r="N926">
            <v>1.2383132311466356E-2</v>
          </cell>
          <cell r="O926">
            <v>1.411285048735457E-2</v>
          </cell>
        </row>
        <row r="927">
          <cell r="A927" t="str">
            <v>D-RHES_NKEV_GAS_ELC_CHP</v>
          </cell>
          <cell r="B927" t="str">
            <v>VAR_fout</v>
          </cell>
          <cell r="C927" t="str">
            <v>ELC5</v>
          </cell>
          <cell r="D927">
            <v>9.8970997132348561E-3</v>
          </cell>
          <cell r="E927">
            <v>2.1453227450341505E-3</v>
          </cell>
          <cell r="F927">
            <v>6.6998265332982613E-3</v>
          </cell>
          <cell r="G927">
            <v>4.2081659899840035E-3</v>
          </cell>
          <cell r="H927">
            <v>2.7817266907294389E-3</v>
          </cell>
          <cell r="I927">
            <v>1.1904284346338596E-3</v>
          </cell>
          <cell r="L927">
            <v>3.7121713641368342E-3</v>
          </cell>
          <cell r="M927">
            <v>6.7114645844285597E-3</v>
          </cell>
          <cell r="N927">
            <v>1.2142867081402647E-2</v>
          </cell>
          <cell r="O927">
            <v>1.4043867466656455E-2</v>
          </cell>
        </row>
        <row r="928">
          <cell r="A928" t="str">
            <v>D-RHES_NKEV_GAS_ELC_CHP</v>
          </cell>
          <cell r="B928" t="str">
            <v>VAR_fin</v>
          </cell>
          <cell r="C928" t="str">
            <v>RHES_NKEV_GAS_ELC_CHP</v>
          </cell>
          <cell r="D928">
            <v>1.9842980451251716E-2</v>
          </cell>
          <cell r="E928">
            <v>4.2876140114523923E-3</v>
          </cell>
          <cell r="F928">
            <v>1.3372444546207585E-2</v>
          </cell>
          <cell r="G928">
            <v>8.3935313136748024E-3</v>
          </cell>
          <cell r="H928">
            <v>5.5417429323006842E-3</v>
          </cell>
          <cell r="I928">
            <v>2.3604998528733052E-3</v>
          </cell>
          <cell r="L928">
            <v>7.4526117939871924E-3</v>
          </cell>
          <cell r="M928">
            <v>1.3499988458758189E-2</v>
          </cell>
          <cell r="N928">
            <v>2.4525999392869001E-2</v>
          </cell>
          <cell r="O928">
            <v>2.8156717954011055E-2</v>
          </cell>
        </row>
        <row r="929">
          <cell r="A929" t="str">
            <v>SCOM-SHSTG-SOL</v>
          </cell>
          <cell r="B929" t="str">
            <v>VAR_fout</v>
          </cell>
          <cell r="C929" t="str">
            <v>SCOM-SHASOL</v>
          </cell>
          <cell r="D929">
            <v>4.5502779419390098E-5</v>
          </cell>
          <cell r="E929">
            <v>4.552345479803123E-5</v>
          </cell>
          <cell r="F929">
            <v>3.6411105319710785E-2</v>
          </cell>
          <cell r="G929">
            <v>2.2899161436889613E-2</v>
          </cell>
          <cell r="H929">
            <v>0.14186009141542216</v>
          </cell>
          <cell r="I929">
            <v>7.6811498653750849</v>
          </cell>
          <cell r="J929">
            <v>12.368072487873313</v>
          </cell>
          <cell r="K929">
            <v>14.552091652039662</v>
          </cell>
          <cell r="L929">
            <v>5.4736070461716846</v>
          </cell>
          <cell r="M929">
            <v>0.28512283424307255</v>
          </cell>
          <cell r="N929">
            <v>3.194891558964323</v>
          </cell>
          <cell r="O929">
            <v>2.5865758371122998</v>
          </cell>
        </row>
        <row r="930">
          <cell r="A930" t="str">
            <v>SCOM-SHSTG-SOL</v>
          </cell>
          <cell r="B930" t="str">
            <v>VAR_fin</v>
          </cell>
          <cell r="C930" t="str">
            <v>SCOM-SHASOL</v>
          </cell>
          <cell r="D930">
            <v>3.989258780147035E-5</v>
          </cell>
          <cell r="E930">
            <v>3.9800024431838041E-5</v>
          </cell>
          <cell r="F930">
            <v>4.6969486058633721E-2</v>
          </cell>
          <cell r="G930">
            <v>2.8613032489273826E-2</v>
          </cell>
          <cell r="H930">
            <v>0.17196566952186979</v>
          </cell>
          <cell r="I930">
            <v>9.0366847926832623</v>
          </cell>
          <cell r="J930">
            <v>14.134998028750713</v>
          </cell>
          <cell r="K930">
            <v>16.169053514033973</v>
          </cell>
          <cell r="L930">
            <v>6.0818514725615556</v>
          </cell>
          <cell r="M930">
            <v>0.31687128370648071</v>
          </cell>
          <cell r="N930">
            <v>3.5499506081833108</v>
          </cell>
          <cell r="O930">
            <v>2.8740493010438284</v>
          </cell>
        </row>
        <row r="931">
          <cell r="A931" t="str">
            <v>SCOM-SHSTG-SOL</v>
          </cell>
          <cell r="B931" t="str">
            <v>VAR_ncap</v>
          </cell>
          <cell r="C931" t="str">
            <v>-</v>
          </cell>
          <cell r="D931">
            <v>2.32189555919004E-2</v>
          </cell>
          <cell r="E931">
            <v>2.9695956449250798E-4</v>
          </cell>
          <cell r="F931">
            <v>4.5571570711210503E-6</v>
          </cell>
          <cell r="G931">
            <v>4.22790261233344E-6</v>
          </cell>
          <cell r="H931">
            <v>0.10587151306423299</v>
          </cell>
          <cell r="I931">
            <v>8.6458764775873206E-2</v>
          </cell>
          <cell r="J931">
            <v>5.1975314853592698E-2</v>
          </cell>
          <cell r="K931">
            <v>0.105871643079094</v>
          </cell>
          <cell r="L931">
            <v>8.0060562363858001E-2</v>
          </cell>
          <cell r="M931">
            <v>5.8373714847802599E-2</v>
          </cell>
          <cell r="N931">
            <v>0.112499892121853</v>
          </cell>
          <cell r="O931">
            <v>7.3432971517468706E-2</v>
          </cell>
        </row>
        <row r="932">
          <cell r="A932" t="str">
            <v>SCOM-SHSTG-SOL</v>
          </cell>
          <cell r="B932" t="str">
            <v>VAR_cap</v>
          </cell>
          <cell r="C932" t="str">
            <v>-</v>
          </cell>
          <cell r="D932">
            <v>2.32189555919004E-2</v>
          </cell>
          <cell r="E932">
            <v>2.35159151563929E-2</v>
          </cell>
          <cell r="F932">
            <v>2.3520472313463998E-2</v>
          </cell>
          <cell r="G932">
            <v>2.3524700216076298E-2</v>
          </cell>
          <cell r="H932">
            <v>0.112053920113271</v>
          </cell>
          <cell r="I932">
            <v>0.192334658386555</v>
          </cell>
          <cell r="J932">
            <v>0.244305592693699</v>
          </cell>
          <cell r="K932">
            <v>0.24430572270855999</v>
          </cell>
          <cell r="L932">
            <v>0.244305770461376</v>
          </cell>
          <cell r="M932">
            <v>0.24430592029075399</v>
          </cell>
          <cell r="N932">
            <v>0.24430606404849101</v>
          </cell>
          <cell r="O932">
            <v>0.244306578487124</v>
          </cell>
        </row>
        <row r="933">
          <cell r="A933" t="str">
            <v>RHNM-SHELCBRA</v>
          </cell>
          <cell r="B933" t="str">
            <v>VAR_fout</v>
          </cell>
          <cell r="C933" t="str">
            <v>RHNM-SHELCB</v>
          </cell>
          <cell r="E933">
            <v>0.15440517142222693</v>
          </cell>
          <cell r="F933">
            <v>4.596712931761391E-2</v>
          </cell>
          <cell r="G933">
            <v>1.7025502936419582E-2</v>
          </cell>
          <cell r="H933">
            <v>4.6260749938567417E-3</v>
          </cell>
          <cell r="I933">
            <v>2.5015284745869434E-3</v>
          </cell>
          <cell r="J933">
            <v>2.8809502676098338E-3</v>
          </cell>
          <cell r="K933">
            <v>4.0056784849740023E-3</v>
          </cell>
          <cell r="L933">
            <v>0.7866278697528275</v>
          </cell>
          <cell r="M933">
            <v>1.6529165023489945</v>
          </cell>
          <cell r="N933">
            <v>1.0800360361798994E-2</v>
          </cell>
          <cell r="O933">
            <v>1.7110695326728671E-2</v>
          </cell>
        </row>
        <row r="934">
          <cell r="A934" t="str">
            <v>RHNM-SHELCBRA</v>
          </cell>
          <cell r="B934" t="str">
            <v>VAR_fin</v>
          </cell>
          <cell r="C934" t="str">
            <v>RHNM-SHAELCB</v>
          </cell>
          <cell r="E934">
            <v>0.15440517142222693</v>
          </cell>
          <cell r="F934">
            <v>4.596712931761391E-2</v>
          </cell>
          <cell r="G934">
            <v>1.7025502936419582E-2</v>
          </cell>
          <cell r="H934">
            <v>4.6260749938567417E-3</v>
          </cell>
          <cell r="I934">
            <v>2.5015284745869434E-3</v>
          </cell>
          <cell r="J934">
            <v>2.8809502676098338E-3</v>
          </cell>
          <cell r="K934">
            <v>4.0056784849740023E-3</v>
          </cell>
          <cell r="L934">
            <v>0.7866278697528275</v>
          </cell>
          <cell r="M934">
            <v>1.6529165023489945</v>
          </cell>
          <cell r="N934">
            <v>1.0800360361798994E-2</v>
          </cell>
          <cell r="O934">
            <v>1.7110695326728671E-2</v>
          </cell>
        </row>
        <row r="935">
          <cell r="A935" t="str">
            <v>RHNM-SHELCBRA</v>
          </cell>
          <cell r="B935" t="str">
            <v>VAR_ncap</v>
          </cell>
          <cell r="C935" t="str">
            <v>-</v>
          </cell>
          <cell r="E935">
            <v>1.23471980782095E-2</v>
          </cell>
          <cell r="H935">
            <v>4.2036715187467299E-4</v>
          </cell>
          <cell r="J935">
            <v>4.4412712047182902E-4</v>
          </cell>
          <cell r="L935">
            <v>6.7650145092441702E-2</v>
          </cell>
          <cell r="M935">
            <v>6.1769925734285802E-2</v>
          </cell>
          <cell r="N935">
            <v>3.4960981363157901E-4</v>
          </cell>
          <cell r="O935">
            <v>1.5756238914772099E-3</v>
          </cell>
        </row>
        <row r="936">
          <cell r="A936" t="str">
            <v>RHNM-SHELCBRA</v>
          </cell>
          <cell r="B936" t="str">
            <v>VAR_cap</v>
          </cell>
          <cell r="C936" t="str">
            <v>-</v>
          </cell>
          <cell r="E936">
            <v>1.23471980782095E-2</v>
          </cell>
          <cell r="F936">
            <v>6.7472635478098798E-3</v>
          </cell>
          <cell r="G936">
            <v>2.3645868962431007E-3</v>
          </cell>
          <cell r="H936">
            <v>6.6054273757071985E-4</v>
          </cell>
          <cell r="I936">
            <v>3.4997842545978148E-4</v>
          </cell>
          <cell r="J936">
            <v>4.4469133938497595E-4</v>
          </cell>
          <cell r="K936">
            <v>4.4349670075287092E-4</v>
          </cell>
          <cell r="L936">
            <v>6.7830224224385852E-2</v>
          </cell>
          <cell r="M936">
            <v>0.12929555728436112</v>
          </cell>
          <cell r="N936">
            <v>1.5535906927309912E-3</v>
          </cell>
          <cell r="O936">
            <v>2.4281018931324033E-3</v>
          </cell>
        </row>
        <row r="937">
          <cell r="A937" t="str">
            <v>RHNM-SHSTG-SOL</v>
          </cell>
          <cell r="B937" t="str">
            <v>VAR_fout</v>
          </cell>
          <cell r="C937" t="str">
            <v>RHNM-SHASOL</v>
          </cell>
          <cell r="E937">
            <v>1.0236169195645275E-5</v>
          </cell>
          <cell r="F937">
            <v>4.1264031000093817E-3</v>
          </cell>
          <cell r="G937">
            <v>5.1322647042679704E-3</v>
          </cell>
          <cell r="H937">
            <v>7.6013541256322106E-3</v>
          </cell>
          <cell r="I937">
            <v>1.3567550774731612E-2</v>
          </cell>
          <cell r="J937">
            <v>1.1626940870853829E-2</v>
          </cell>
          <cell r="K937">
            <v>8.8549217379844704E-3</v>
          </cell>
          <cell r="L937">
            <v>1.4899214223821234E-3</v>
          </cell>
          <cell r="M937">
            <v>2.168116725317493E-3</v>
          </cell>
          <cell r="N937">
            <v>5.948474870491326E-4</v>
          </cell>
          <cell r="O937">
            <v>2.2398850701889771E-3</v>
          </cell>
        </row>
        <row r="938">
          <cell r="A938" t="str">
            <v>RHNM-SHSTG-SOL</v>
          </cell>
          <cell r="B938" t="str">
            <v>VAR_fin</v>
          </cell>
          <cell r="C938" t="str">
            <v>RHNM-SHASOL</v>
          </cell>
          <cell r="E938">
            <v>1.6465495256294768E-6</v>
          </cell>
          <cell r="F938">
            <v>4.1182942135517151E-3</v>
          </cell>
          <cell r="G938">
            <v>5.1242083746361623E-3</v>
          </cell>
          <cell r="H938">
            <v>7.5934528218908424E-3</v>
          </cell>
          <cell r="I938">
            <v>1.3559976037697366E-2</v>
          </cell>
          <cell r="J938">
            <v>1.1619357543790169E-2</v>
          </cell>
          <cell r="K938">
            <v>8.8471206122098731E-3</v>
          </cell>
          <cell r="L938">
            <v>1.4816653902860822E-3</v>
          </cell>
          <cell r="M938">
            <v>2.1598853255752853E-3</v>
          </cell>
          <cell r="N938">
            <v>5.8653807755481191E-4</v>
          </cell>
          <cell r="O938">
            <v>2.2317344326424323E-3</v>
          </cell>
        </row>
        <row r="939">
          <cell r="A939" t="str">
            <v>RHNM-SHSTG-SOL</v>
          </cell>
          <cell r="B939" t="str">
            <v>VAR_ncap</v>
          </cell>
          <cell r="C939" t="str">
            <v>-</v>
          </cell>
          <cell r="D939">
            <v>9.5722123218638302E-6</v>
          </cell>
          <cell r="E939">
            <v>7.5874032473095105E-4</v>
          </cell>
          <cell r="F939">
            <v>7.0019985777504E-5</v>
          </cell>
          <cell r="G939">
            <v>1.1355175207120999E-4</v>
          </cell>
          <cell r="H939">
            <v>7.6689945529184202E-4</v>
          </cell>
          <cell r="I939">
            <v>1.2857402408386601E-3</v>
          </cell>
          <cell r="J939">
            <v>2.9611829937045701E-5</v>
          </cell>
          <cell r="K939">
            <v>2.38602600409291E-4</v>
          </cell>
          <cell r="L939">
            <v>3.5369936461261802E-6</v>
          </cell>
          <cell r="M939">
            <v>3.0289620476371199E-4</v>
          </cell>
          <cell r="N939">
            <v>2.2917434326072999E-5</v>
          </cell>
          <cell r="O939">
            <v>4.6490637085491401E-4</v>
          </cell>
        </row>
        <row r="940">
          <cell r="A940" t="str">
            <v>RHNM-SHSTG-SOL</v>
          </cell>
          <cell r="B940" t="str">
            <v>VAR_cap</v>
          </cell>
          <cell r="C940" t="str">
            <v>-</v>
          </cell>
          <cell r="D940">
            <v>9.5722123218638302E-6</v>
          </cell>
          <cell r="E940">
            <v>7.6831253705281503E-4</v>
          </cell>
          <cell r="F940">
            <v>8.3833252283031898E-4</v>
          </cell>
          <cell r="G940">
            <v>9.5188427490152901E-4</v>
          </cell>
          <cell r="H940">
            <v>1.34168949849171E-3</v>
          </cell>
          <cell r="I940">
            <v>2.1592925665950102E-3</v>
          </cell>
          <cell r="J940">
            <v>2.08225152606755E-3</v>
          </cell>
          <cell r="K940">
            <v>1.5539546711849999E-3</v>
          </cell>
          <cell r="L940">
            <v>4.65387223024469E-4</v>
          </cell>
          <cell r="M940">
            <v>5.4503579881913001E-4</v>
          </cell>
          <cell r="N940">
            <v>3.7049110880701502E-4</v>
          </cell>
          <cell r="O940">
            <v>7.9072000994469998E-4</v>
          </cell>
        </row>
        <row r="941">
          <cell r="A941" t="str">
            <v>RHNS-SHELCHP</v>
          </cell>
          <cell r="B941" t="str">
            <v>VAR_fout</v>
          </cell>
          <cell r="C941" t="str">
            <v>RHNS-SHAELCH</v>
          </cell>
          <cell r="E941">
            <v>0.2431166999807241</v>
          </cell>
          <cell r="F941">
            <v>0.73618938582186177</v>
          </cell>
          <cell r="G941">
            <v>1.6019559230145484</v>
          </cell>
          <cell r="H941">
            <v>1.9370670533720247</v>
          </cell>
          <cell r="I941">
            <v>2.6890183642430743</v>
          </cell>
          <cell r="J941">
            <v>3.3045970883218145</v>
          </cell>
          <cell r="K941">
            <v>4.2578897876009973</v>
          </cell>
          <cell r="L941">
            <v>4.2579411096300968</v>
          </cell>
          <cell r="M941">
            <v>4.2579944890328445</v>
          </cell>
          <cell r="N941">
            <v>4.2580627890026692</v>
          </cell>
          <cell r="O941">
            <v>4.2582069964851526</v>
          </cell>
        </row>
        <row r="942">
          <cell r="A942" t="str">
            <v>RHNS-SHELCHP</v>
          </cell>
          <cell r="B942" t="str">
            <v>VAR_fin</v>
          </cell>
          <cell r="C942" t="str">
            <v>RHNS_ELC</v>
          </cell>
          <cell r="E942">
            <v>7.4728493846534016E-2</v>
          </cell>
          <cell r="F942">
            <v>0.2208568157465583</v>
          </cell>
          <cell r="G942">
            <v>0.46210267010035022</v>
          </cell>
          <cell r="H942">
            <v>0.54057685210382089</v>
          </cell>
          <cell r="I942">
            <v>0.72676172006569562</v>
          </cell>
          <cell r="J942">
            <v>0.86963081271626719</v>
          </cell>
          <cell r="K942">
            <v>1.0917666122053846</v>
          </cell>
          <cell r="L942">
            <v>1.0917797717000244</v>
          </cell>
          <cell r="M942">
            <v>1.0917934587263705</v>
          </cell>
          <cell r="N942">
            <v>1.0918109715391457</v>
          </cell>
          <cell r="O942">
            <v>1.0918479478167058</v>
          </cell>
        </row>
        <row r="943">
          <cell r="A943" t="str">
            <v>RHNS-SHELCHP</v>
          </cell>
          <cell r="B943" t="str">
            <v>VAR_fin</v>
          </cell>
          <cell r="C943" t="str">
            <v>RHNSELCHPC</v>
          </cell>
          <cell r="E943">
            <v>0.2431166999807241</v>
          </cell>
          <cell r="F943">
            <v>0.73618938582186177</v>
          </cell>
          <cell r="G943">
            <v>1.6019559230145484</v>
          </cell>
          <cell r="H943">
            <v>1.9370670533720247</v>
          </cell>
          <cell r="I943">
            <v>2.6890183642430743</v>
          </cell>
          <cell r="J943">
            <v>3.3045970883218145</v>
          </cell>
          <cell r="K943">
            <v>4.2578897876009973</v>
          </cell>
          <cell r="L943">
            <v>4.2579411096300968</v>
          </cell>
          <cell r="M943">
            <v>4.2579944890328445</v>
          </cell>
          <cell r="N943">
            <v>4.2580627890026692</v>
          </cell>
          <cell r="O943">
            <v>4.2582069964851526</v>
          </cell>
        </row>
        <row r="944">
          <cell r="A944" t="str">
            <v>RHNS-SHELCHP</v>
          </cell>
          <cell r="B944" t="str">
            <v>VAR_ncap</v>
          </cell>
          <cell r="C944" t="str">
            <v>-</v>
          </cell>
          <cell r="E944">
            <v>1.7810133543149299E-2</v>
          </cell>
          <cell r="F944">
            <v>3.60411768938316E-2</v>
          </cell>
          <cell r="G944">
            <v>6.3146210820229504E-2</v>
          </cell>
          <cell r="H944">
            <v>3.3162890300999198E-2</v>
          </cell>
          <cell r="I944">
            <v>0.104139236501345</v>
          </cell>
          <cell r="J944">
            <v>0.10353168121520701</v>
          </cell>
          <cell r="K944">
            <v>0.103837498450168</v>
          </cell>
          <cell r="L944">
            <v>0.10063901294774499</v>
          </cell>
          <cell r="M944">
            <v>0.105901440358183</v>
          </cell>
          <cell r="N944">
            <v>0.117323027990584</v>
          </cell>
          <cell r="O944">
            <v>8.7392519146153105E-2</v>
          </cell>
        </row>
        <row r="945">
          <cell r="A945" t="str">
            <v>RHNS-SHELCHP</v>
          </cell>
          <cell r="B945" t="str">
            <v>VAR_cap</v>
          </cell>
          <cell r="C945" t="str">
            <v>-</v>
          </cell>
          <cell r="E945">
            <v>1.7810133543149299E-2</v>
          </cell>
          <cell r="F945">
            <v>5.3850941054516037E-2</v>
          </cell>
          <cell r="G945">
            <v>0.11699568289957196</v>
          </cell>
          <cell r="H945">
            <v>0.14147137783101463</v>
          </cell>
          <cell r="I945">
            <v>0.19599956604149082</v>
          </cell>
          <cell r="J945">
            <v>0.24083216030461743</v>
          </cell>
          <cell r="K945">
            <v>0.31150530962329998</v>
          </cell>
          <cell r="L945">
            <v>0.31028820336214397</v>
          </cell>
          <cell r="M945">
            <v>0.31037587978445247</v>
          </cell>
          <cell r="N945">
            <v>0.31034807175536488</v>
          </cell>
          <cell r="O945">
            <v>0.31061428386532208</v>
          </cell>
        </row>
        <row r="946">
          <cell r="A946" t="str">
            <v>SCOM-SHBIOBR</v>
          </cell>
          <cell r="B946" t="str">
            <v>VAR_fout</v>
          </cell>
          <cell r="C946" t="str">
            <v>SCOM-SHBIO</v>
          </cell>
          <cell r="D946">
            <v>1.2230851383778312</v>
          </cell>
          <cell r="E946">
            <v>1.3407853014500331</v>
          </cell>
          <cell r="F946">
            <v>1.0714934235134863</v>
          </cell>
          <cell r="G946">
            <v>1.2076749783812417</v>
          </cell>
          <cell r="H946">
            <v>3.5251623207593838</v>
          </cell>
          <cell r="I946">
            <v>4.0875266446730238</v>
          </cell>
          <cell r="J946">
            <v>4.0871783021793195</v>
          </cell>
          <cell r="K946">
            <v>4.0857252298054947</v>
          </cell>
          <cell r="L946">
            <v>4.1594443723057601</v>
          </cell>
          <cell r="M946">
            <v>4.1610815826876975</v>
          </cell>
          <cell r="N946">
            <v>4.4582950336812628</v>
          </cell>
          <cell r="O946">
            <v>4.4574801132347375</v>
          </cell>
        </row>
        <row r="947">
          <cell r="A947" t="str">
            <v>SCOM-SHBIOBR</v>
          </cell>
          <cell r="B947" t="str">
            <v>VAR_fin</v>
          </cell>
          <cell r="C947" t="str">
            <v>SBIO</v>
          </cell>
          <cell r="D947">
            <v>1.4022989433361985</v>
          </cell>
          <cell r="E947">
            <v>1.5372452435794917</v>
          </cell>
          <cell r="F947">
            <v>1.2284950968969124</v>
          </cell>
          <cell r="G947">
            <v>1.384630793833113</v>
          </cell>
          <cell r="H947">
            <v>4.0416903471215146</v>
          </cell>
          <cell r="I947">
            <v>4.6864556806615747</v>
          </cell>
          <cell r="J947">
            <v>4.6860562969265267</v>
          </cell>
          <cell r="K947">
            <v>4.6843903116320735</v>
          </cell>
          <cell r="L947">
            <v>4.7689112271334064</v>
          </cell>
          <cell r="M947">
            <v>4.7707883314465755</v>
          </cell>
          <cell r="N947">
            <v>5.1115512883298155</v>
          </cell>
          <cell r="O947">
            <v>5.1106169608286418</v>
          </cell>
        </row>
        <row r="948">
          <cell r="A948" t="str">
            <v>SCOM-SHBIOBR</v>
          </cell>
          <cell r="B948" t="str">
            <v>VAR_ncap</v>
          </cell>
          <cell r="C948" t="str">
            <v>-</v>
          </cell>
          <cell r="D948">
            <v>1.0260970683436099E-5</v>
          </cell>
          <cell r="E948">
            <v>4.9518846643862801E-5</v>
          </cell>
          <cell r="F948">
            <v>6.0711213103275296E-6</v>
          </cell>
          <cell r="G948">
            <v>1.10848779832681E-5</v>
          </cell>
          <cell r="H948">
            <v>0.31836227327468097</v>
          </cell>
          <cell r="I948">
            <v>4.3634522792875399E-2</v>
          </cell>
          <cell r="J948">
            <v>2.8939714896744899E-2</v>
          </cell>
          <cell r="K948">
            <v>0.288844131690075</v>
          </cell>
          <cell r="L948">
            <v>3.0486024800903198E-2</v>
          </cell>
          <cell r="M948">
            <v>8.4505348350606593E-2</v>
          </cell>
          <cell r="N948">
            <v>0.27386058673632102</v>
          </cell>
          <cell r="O948">
            <v>6.0514585144222498E-2</v>
          </cell>
        </row>
        <row r="949">
          <cell r="A949" t="str">
            <v>SCOM-SHBIOBR</v>
          </cell>
          <cell r="B949" t="str">
            <v>VAR_cap</v>
          </cell>
          <cell r="C949" t="str">
            <v>-</v>
          </cell>
          <cell r="D949">
            <v>0.10535118643935944</v>
          </cell>
          <cell r="E949">
            <v>0.1053995435263283</v>
          </cell>
          <cell r="F949">
            <v>0.10536526488927582</v>
          </cell>
          <cell r="G949">
            <v>0.105351824359047</v>
          </cell>
          <cell r="H949">
            <v>0.34569417544343806</v>
          </cell>
          <cell r="I949">
            <v>0.36200115646621017</v>
          </cell>
          <cell r="J949">
            <v>0.39092777750935337</v>
          </cell>
          <cell r="K949">
            <v>0.36140465549963902</v>
          </cell>
          <cell r="L949">
            <v>0.35112459659860101</v>
          </cell>
          <cell r="M949">
            <v>0.40382019180706724</v>
          </cell>
          <cell r="N949">
            <v>0.4303259024309159</v>
          </cell>
          <cell r="O949">
            <v>0.41886420147725378</v>
          </cell>
        </row>
        <row r="950">
          <cell r="A950" t="str">
            <v>RHES-SHDEM</v>
          </cell>
          <cell r="B950" t="str">
            <v>VAR_fout</v>
          </cell>
          <cell r="C950" t="str">
            <v>RHES-SHD</v>
          </cell>
          <cell r="D950">
            <v>62.024837503894084</v>
          </cell>
          <cell r="E950">
            <v>67.866381410603879</v>
          </cell>
          <cell r="F950">
            <v>67.456507908702321</v>
          </cell>
          <cell r="G950">
            <v>65.34780028529029</v>
          </cell>
          <cell r="H950">
            <v>63.380042938307113</v>
          </cell>
          <cell r="I950">
            <v>61.449396495974291</v>
          </cell>
          <cell r="J950">
            <v>58.734506295310204</v>
          </cell>
          <cell r="K950">
            <v>56.922019181367041</v>
          </cell>
          <cell r="L950">
            <v>53.95611854754641</v>
          </cell>
          <cell r="M950">
            <v>51.589362118406228</v>
          </cell>
          <cell r="N950">
            <v>51.60538614764009</v>
          </cell>
          <cell r="O950">
            <v>45.506498024766202</v>
          </cell>
        </row>
        <row r="951">
          <cell r="A951" t="str">
            <v>RHES-SHDEM</v>
          </cell>
          <cell r="B951" t="str">
            <v>VAR_fin</v>
          </cell>
          <cell r="C951" t="str">
            <v>RHES-SHPLT</v>
          </cell>
          <cell r="D951">
            <v>1.2881373152876028</v>
          </cell>
          <cell r="E951">
            <v>1.486662666531011</v>
          </cell>
          <cell r="F951">
            <v>1.4748717961194608</v>
          </cell>
          <cell r="G951">
            <v>1.4747181402273855</v>
          </cell>
          <cell r="H951">
            <v>1.4761724499452871</v>
          </cell>
          <cell r="I951">
            <v>1.4834749263558922</v>
          </cell>
          <cell r="J951">
            <v>1.4842769323936655</v>
          </cell>
          <cell r="K951">
            <v>1.4801710876011402</v>
          </cell>
          <cell r="L951">
            <v>1.4847730530460004</v>
          </cell>
          <cell r="M951">
            <v>1.4824504683487867</v>
          </cell>
          <cell r="N951">
            <v>1.4788121079371204</v>
          </cell>
          <cell r="O951">
            <v>1.4486896602474839</v>
          </cell>
        </row>
        <row r="952">
          <cell r="A952" t="str">
            <v>RHES-SHDEM</v>
          </cell>
          <cell r="B952" t="str">
            <v>VAR_fin</v>
          </cell>
          <cell r="C952" t="str">
            <v>RHES-SHLTHC-NGA</v>
          </cell>
          <cell r="D952">
            <v>5.0653185866861565E-2</v>
          </cell>
          <cell r="E952">
            <v>1.4104826225425538E-3</v>
          </cell>
          <cell r="F952">
            <v>2.4817789182640628E-2</v>
          </cell>
          <cell r="G952">
            <v>2.7113616135364595E-2</v>
          </cell>
          <cell r="H952">
            <v>2.5838253638420291E-2</v>
          </cell>
          <cell r="I952">
            <v>8.2084338846541011E-3</v>
          </cell>
          <cell r="J952">
            <v>5.8270007213869221E-5</v>
          </cell>
          <cell r="L952">
            <v>1.2094612975097844E-2</v>
          </cell>
          <cell r="M952">
            <v>2.0761938074858658E-2</v>
          </cell>
          <cell r="N952">
            <v>4.7496062194280014E-2</v>
          </cell>
          <cell r="O952">
            <v>6.4990523195188166E-2</v>
          </cell>
        </row>
        <row r="953">
          <cell r="A953" t="str">
            <v>RHES-SHDEM</v>
          </cell>
          <cell r="B953" t="str">
            <v>VAR_fin</v>
          </cell>
          <cell r="C953" t="str">
            <v>RHES-SHSOL</v>
          </cell>
          <cell r="D953">
            <v>0.37251797716342921</v>
          </cell>
          <cell r="E953">
            <v>0.43553899526191997</v>
          </cell>
          <cell r="F953">
            <v>0.43421741809555559</v>
          </cell>
          <cell r="G953">
            <v>0.38920445472457671</v>
          </cell>
          <cell r="H953">
            <v>0.39433385213656263</v>
          </cell>
          <cell r="I953">
            <v>0.86671179654424046</v>
          </cell>
          <cell r="J953">
            <v>1.3124112427372805</v>
          </cell>
          <cell r="K953">
            <v>1.2735743808971782</v>
          </cell>
          <cell r="L953">
            <v>1.1344044170850436</v>
          </cell>
          <cell r="M953">
            <v>0.58636804065066184</v>
          </cell>
          <cell r="N953">
            <v>1.1111785200454372</v>
          </cell>
          <cell r="O953">
            <v>0.92008830057219049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RHES-SHLTHC-WOD</v>
          </cell>
          <cell r="D954">
            <v>3.0894396615162371E-4</v>
          </cell>
          <cell r="E954">
            <v>3.7560978578881196E-5</v>
          </cell>
          <cell r="G954">
            <v>1.7124292572078096E-2</v>
          </cell>
          <cell r="H954">
            <v>2.1868435487456078E-2</v>
          </cell>
          <cell r="I954">
            <v>1.6473937306964673E-2</v>
          </cell>
          <cell r="J954">
            <v>2.3836793329351371E-2</v>
          </cell>
          <cell r="K954">
            <v>4.1212465366115544E-2</v>
          </cell>
          <cell r="L954">
            <v>2.5282818951419334E-2</v>
          </cell>
          <cell r="M954">
            <v>1.6088761174828943E-2</v>
          </cell>
          <cell r="N954">
            <v>2.2732181426827185E-2</v>
          </cell>
          <cell r="O954">
            <v>4.471236569628928E-2</v>
          </cell>
        </row>
        <row r="955">
          <cell r="A955" t="str">
            <v>RHES-SHDEM</v>
          </cell>
          <cell r="B955" t="str">
            <v>VAR_fin</v>
          </cell>
          <cell r="C955" t="str">
            <v>RHES-SHNGA</v>
          </cell>
          <cell r="D955">
            <v>17.543930436734136</v>
          </cell>
          <cell r="E955">
            <v>20.308116404218882</v>
          </cell>
          <cell r="F955">
            <v>18.698496811420704</v>
          </cell>
          <cell r="G955">
            <v>18.68732662187718</v>
          </cell>
          <cell r="H955">
            <v>15.859919895190464</v>
          </cell>
          <cell r="I955">
            <v>10.322734751416007</v>
          </cell>
          <cell r="J955">
            <v>6.4807189593583994</v>
          </cell>
          <cell r="K955">
            <v>3.6642578366278409</v>
          </cell>
          <cell r="L955">
            <v>2.5052516542785694</v>
          </cell>
          <cell r="M955">
            <v>1.8600595543408445</v>
          </cell>
          <cell r="N955">
            <v>1.8562245771357389</v>
          </cell>
          <cell r="O955">
            <v>1.0880950131606042</v>
          </cell>
        </row>
        <row r="956">
          <cell r="A956" t="str">
            <v>RHES-SHDEM</v>
          </cell>
          <cell r="B956" t="str">
            <v>VAR_fin</v>
          </cell>
          <cell r="C956" t="str">
            <v>RHES-SHNGAH</v>
          </cell>
          <cell r="D956">
            <v>2.4801526098097914E-3</v>
          </cell>
          <cell r="E956">
            <v>4.8456123595293767E-5</v>
          </cell>
          <cell r="F956">
            <v>2.0993931623579608E-2</v>
          </cell>
          <cell r="G956">
            <v>2.2702395397191089E-2</v>
          </cell>
          <cell r="H956">
            <v>2.3716872907294855</v>
          </cell>
          <cell r="I956">
            <v>2.3765789445247507</v>
          </cell>
          <cell r="J956">
            <v>2.3749919050294155</v>
          </cell>
          <cell r="K956">
            <v>2.0514526216197933E-2</v>
          </cell>
          <cell r="L956">
            <v>1.2815171139584828E-2</v>
          </cell>
          <cell r="M956">
            <v>1.3726109526871096E-2</v>
          </cell>
          <cell r="N956">
            <v>1.8426388724310582E-2</v>
          </cell>
          <cell r="O956">
            <v>4.2857611900928891E-2</v>
          </cell>
        </row>
        <row r="957">
          <cell r="A957" t="str">
            <v>RHES-SHDEM</v>
          </cell>
          <cell r="B957" t="str">
            <v>VAR_fin</v>
          </cell>
          <cell r="C957" t="str">
            <v>RHES-SHCOA</v>
          </cell>
          <cell r="D957">
            <v>8.8364859799604831E-2</v>
          </cell>
          <cell r="E957">
            <v>7.1910002069958373E-2</v>
          </cell>
          <cell r="F957">
            <v>1.8252330313736281E-2</v>
          </cell>
          <cell r="G957">
            <v>1.7595199018402247E-2</v>
          </cell>
          <cell r="H957">
            <v>1.9129039250041651E-2</v>
          </cell>
          <cell r="I957">
            <v>1.7487899509216207E-3</v>
          </cell>
          <cell r="J957">
            <v>2.2012083578109042E-3</v>
          </cell>
          <cell r="M957">
            <v>1.6310683905136098E-3</v>
          </cell>
          <cell r="N957">
            <v>9.4557919988435819E-4</v>
          </cell>
          <cell r="O957">
            <v>1.1315795009184363E-2</v>
          </cell>
        </row>
        <row r="958">
          <cell r="A958" t="str">
            <v>RHES-SHDEM</v>
          </cell>
          <cell r="B958" t="str">
            <v>VAR_fin</v>
          </cell>
          <cell r="C958" t="str">
            <v>RHES-SHLFO</v>
          </cell>
          <cell r="D958">
            <v>21.644781065029736</v>
          </cell>
          <cell r="E958">
            <v>19.945919676874471</v>
          </cell>
          <cell r="F958">
            <v>21.581830985703188</v>
          </cell>
          <cell r="G958">
            <v>18.227442954395556</v>
          </cell>
          <cell r="H958">
            <v>5.5299186552290687</v>
          </cell>
          <cell r="I958">
            <v>1.6697877170071568E-2</v>
          </cell>
          <cell r="J958">
            <v>1.7218012122562118E-2</v>
          </cell>
          <cell r="K958">
            <v>2.2345990989070499E-2</v>
          </cell>
          <cell r="L958">
            <v>8.020022446451459E-3</v>
          </cell>
          <cell r="M958">
            <v>8.7781111783025098E-3</v>
          </cell>
          <cell r="N958">
            <v>1.3318268825092907E-2</v>
          </cell>
          <cell r="O958">
            <v>3.9119223864593856E-2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RHES-SHCON</v>
          </cell>
          <cell r="D959">
            <v>0.97586045026630885</v>
          </cell>
          <cell r="E959">
            <v>3.0579094824359916</v>
          </cell>
          <cell r="F959">
            <v>3.0576344697800772</v>
          </cell>
          <cell r="G959">
            <v>3.0592669222036815</v>
          </cell>
          <cell r="H959">
            <v>7.534086920486005</v>
          </cell>
          <cell r="I959">
            <v>11.09515473942521</v>
          </cell>
          <cell r="J959">
            <v>11.095341055556426</v>
          </cell>
          <cell r="K959">
            <v>11.094324577240986</v>
          </cell>
          <cell r="L959">
            <v>11.093034736635191</v>
          </cell>
          <cell r="M959">
            <v>11.093498947692007</v>
          </cell>
          <cell r="N959">
            <v>10.437721225784854</v>
          </cell>
          <cell r="O959">
            <v>6.6171410759216736</v>
          </cell>
        </row>
        <row r="960">
          <cell r="A960" t="str">
            <v>RHES-SHDEM</v>
          </cell>
          <cell r="B960" t="str">
            <v>VAR_fin</v>
          </cell>
          <cell r="C960" t="str">
            <v>RHES-SHWOD</v>
          </cell>
          <cell r="D960">
            <v>4.3682342612229803</v>
          </cell>
          <cell r="E960">
            <v>5.0340225097618347</v>
          </cell>
          <cell r="F960">
            <v>4.8407888452903629</v>
          </cell>
          <cell r="G960">
            <v>4.2642530304338457</v>
          </cell>
          <cell r="H960">
            <v>3.357231709811237</v>
          </cell>
          <cell r="I960">
            <v>3.2839083910631528</v>
          </cell>
          <cell r="J960">
            <v>4.2524675524712601</v>
          </cell>
          <cell r="K960">
            <v>4.0270115965469104</v>
          </cell>
          <cell r="L960">
            <v>2.6519426021562476</v>
          </cell>
          <cell r="M960">
            <v>1.7189993989195302</v>
          </cell>
          <cell r="N960">
            <v>1.7686005014334221</v>
          </cell>
          <cell r="O960">
            <v>1.5571041471907354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RHES-SHLTHD</v>
          </cell>
          <cell r="D961">
            <v>2.2829005926483195</v>
          </cell>
          <cell r="E961">
            <v>3.5035576042775278</v>
          </cell>
          <cell r="F961">
            <v>3.411672478074891</v>
          </cell>
          <cell r="G961">
            <v>1.724989770281647</v>
          </cell>
          <cell r="H961">
            <v>1.7442857982138009</v>
          </cell>
          <cell r="I961">
            <v>2.6744749018613061</v>
          </cell>
          <cell r="J961">
            <v>2.6507720846835299</v>
          </cell>
          <cell r="K961">
            <v>2.5447410004667748</v>
          </cell>
          <cell r="L961">
            <v>2.38542882550249</v>
          </cell>
          <cell r="M961">
            <v>2.2508435112734952</v>
          </cell>
          <cell r="N961">
            <v>2.2847372271254325</v>
          </cell>
          <cell r="O961">
            <v>2.0390564916613254</v>
          </cell>
        </row>
        <row r="962">
          <cell r="A962" t="str">
            <v>RHES-SHDEM</v>
          </cell>
          <cell r="B962" t="str">
            <v>VAR_fin</v>
          </cell>
          <cell r="C962" t="str">
            <v>RHES-SHELCB</v>
          </cell>
          <cell r="D962">
            <v>4.2612522020005983</v>
          </cell>
          <cell r="E962">
            <v>3.7457556481644452</v>
          </cell>
          <cell r="F962">
            <v>3.6233153858787248</v>
          </cell>
          <cell r="G962">
            <v>2.3055447714375092</v>
          </cell>
          <cell r="H962">
            <v>1.2290722648884405</v>
          </cell>
          <cell r="I962">
            <v>0.75413548956387011</v>
          </cell>
          <cell r="J962">
            <v>0.48881022346053865</v>
          </cell>
          <cell r="K962">
            <v>1.8425658965173393</v>
          </cell>
          <cell r="L962">
            <v>1.7229698707826726</v>
          </cell>
          <cell r="M962">
            <v>1.6201467304064396</v>
          </cell>
          <cell r="N962">
            <v>1.6506277128921611</v>
          </cell>
          <cell r="O962">
            <v>0.7778493053198493</v>
          </cell>
        </row>
        <row r="963">
          <cell r="A963" t="str">
            <v>RHES-SHDEM</v>
          </cell>
          <cell r="B963" t="str">
            <v>VAR_fin</v>
          </cell>
          <cell r="C963" t="str">
            <v>RHES-SHELCH</v>
          </cell>
          <cell r="D963">
            <v>9.133955184841783</v>
          </cell>
          <cell r="E963">
            <v>10.275658784504897</v>
          </cell>
          <cell r="F963">
            <v>10.261599591154706</v>
          </cell>
          <cell r="G963">
            <v>15.120744334516315</v>
          </cell>
          <cell r="H963">
            <v>23.805428234847451</v>
          </cell>
          <cell r="I963">
            <v>28.547911694298964</v>
          </cell>
          <cell r="J963">
            <v>28.550759015738716</v>
          </cell>
          <cell r="K963">
            <v>30.904838897408766</v>
          </cell>
          <cell r="L963">
            <v>30.918351484491513</v>
          </cell>
          <cell r="M963">
            <v>30.914314262344057</v>
          </cell>
          <cell r="N963">
            <v>30.910533209539619</v>
          </cell>
          <cell r="O963">
            <v>30.845346804515554</v>
          </cell>
        </row>
        <row r="964">
          <cell r="A964" t="str">
            <v>RHES-SHDEM</v>
          </cell>
          <cell r="B964" t="str">
            <v>VAR_fin</v>
          </cell>
          <cell r="C964" t="str">
            <v>RHES-SHNST</v>
          </cell>
          <cell r="D964">
            <v>1.1723074787820274E-2</v>
          </cell>
          <cell r="E964">
            <v>2.0773633646319463E-4</v>
          </cell>
          <cell r="F964">
            <v>8.4281461647387357E-3</v>
          </cell>
          <cell r="G964">
            <v>1.0204590241746038E-2</v>
          </cell>
          <cell r="H964">
            <v>1.150094952015022E-2</v>
          </cell>
          <cell r="I964">
            <v>1.5939015459066263E-3</v>
          </cell>
          <cell r="J964">
            <v>1.0363880262882598E-3</v>
          </cell>
          <cell r="K964">
            <v>6.854276117067945E-3</v>
          </cell>
          <cell r="L964">
            <v>2.1613680175771779E-3</v>
          </cell>
          <cell r="M964">
            <v>2.1073095282011746E-3</v>
          </cell>
          <cell r="N964">
            <v>4.4446787951592619E-3</v>
          </cell>
          <cell r="O964">
            <v>1.054380890219518E-2</v>
          </cell>
        </row>
        <row r="965">
          <cell r="A965" t="str">
            <v>D-RHEM_LTH_CHPNGA</v>
          </cell>
          <cell r="B965" t="str">
            <v>VAR_fout</v>
          </cell>
          <cell r="C965" t="str">
            <v>RHSA_LTH</v>
          </cell>
          <cell r="D965">
            <v>2.7308070345921343E-3</v>
          </cell>
          <cell r="E965">
            <v>4.3318803077188286E-2</v>
          </cell>
          <cell r="F965">
            <v>9.7688498908915381E-4</v>
          </cell>
          <cell r="G965">
            <v>4.1676311621916369E-4</v>
          </cell>
          <cell r="H965">
            <v>6.4635990883757811E-4</v>
          </cell>
          <cell r="I965">
            <v>2.1140054243424549E-4</v>
          </cell>
          <cell r="J965">
            <v>1.4734563882232419E-5</v>
          </cell>
          <cell r="K965">
            <v>1.5125802116990023E-5</v>
          </cell>
          <cell r="L965">
            <v>4.875142860714283E-4</v>
          </cell>
          <cell r="M965">
            <v>3.5329887538707705E-4</v>
          </cell>
          <cell r="N965">
            <v>7.9803553803152775E-4</v>
          </cell>
          <cell r="O965">
            <v>2.1952139766157879E-3</v>
          </cell>
        </row>
        <row r="966">
          <cell r="A966" t="str">
            <v>D-RHEM_LTH_CHPNGA</v>
          </cell>
          <cell r="B966" t="str">
            <v>VAR_fout</v>
          </cell>
          <cell r="C966" t="str">
            <v>RHEM_LTH_CHPNGA_ON</v>
          </cell>
          <cell r="D966">
            <v>4.7678550140219822E-2</v>
          </cell>
          <cell r="E966">
            <v>4.9629033192752726E-2</v>
          </cell>
          <cell r="F966">
            <v>0.36327051687256795</v>
          </cell>
          <cell r="G966">
            <v>0.35638618299568786</v>
          </cell>
          <cell r="H966">
            <v>0.34921426129959565</v>
          </cell>
          <cell r="I966">
            <v>0.16722636660340232</v>
          </cell>
          <cell r="J966">
            <v>3.8050803425967447E-6</v>
          </cell>
          <cell r="K966">
            <v>1.3751004362286473E-6</v>
          </cell>
          <cell r="L966">
            <v>1.7712364213190241E-2</v>
          </cell>
          <cell r="M966">
            <v>0.21589561793099571</v>
          </cell>
          <cell r="N966">
            <v>0.23714406690632325</v>
          </cell>
          <cell r="O966">
            <v>0.2804986732521888</v>
          </cell>
        </row>
        <row r="967">
          <cell r="A967" t="str">
            <v>D-RHEM_LTH_CHPNGA</v>
          </cell>
          <cell r="B967" t="str">
            <v>VAR_fout</v>
          </cell>
          <cell r="C967" t="str">
            <v>LTH</v>
          </cell>
          <cell r="E967">
            <v>2.4337305091770015E-5</v>
          </cell>
          <cell r="F967">
            <v>1.2795809213342083E-4</v>
          </cell>
          <cell r="G967">
            <v>3.422862862322365E-4</v>
          </cell>
          <cell r="H967">
            <v>5.4778065773368489E-4</v>
          </cell>
          <cell r="I967">
            <v>2.5826676496522294E-4</v>
          </cell>
          <cell r="J967">
            <v>9.7003594945845799E-6</v>
          </cell>
          <cell r="K967">
            <v>9.3349902327926049E-6</v>
          </cell>
          <cell r="L967">
            <v>5.5804628105556027E-5</v>
          </cell>
          <cell r="M967">
            <v>2.9662600874241551E-4</v>
          </cell>
          <cell r="N967">
            <v>2.7477749117496098E-4</v>
          </cell>
          <cell r="O967">
            <v>5.4929355346892831E-4</v>
          </cell>
        </row>
        <row r="968">
          <cell r="A968" t="str">
            <v>D-RHEM_LTH_CHPNGA</v>
          </cell>
          <cell r="B968" t="str">
            <v>VAR_fin</v>
          </cell>
          <cell r="C968" t="str">
            <v>RHEM_LTH_CHPNGA</v>
          </cell>
          <cell r="D968">
            <v>5.0409357174811951E-2</v>
          </cell>
          <cell r="E968">
            <v>9.2972173575032832E-2</v>
          </cell>
          <cell r="F968">
            <v>0.36437535995379078</v>
          </cell>
          <cell r="G968">
            <v>0.35714523239813911</v>
          </cell>
          <cell r="H968">
            <v>0.35040840186616701</v>
          </cell>
          <cell r="I968">
            <v>0.16769603391080187</v>
          </cell>
          <cell r="J968">
            <v>2.8240003719413758E-5</v>
          </cell>
          <cell r="K968">
            <v>2.583589278601128E-5</v>
          </cell>
          <cell r="L968">
            <v>1.8255683127367233E-2</v>
          </cell>
          <cell r="M968">
            <v>0.21654554281512534</v>
          </cell>
          <cell r="N968">
            <v>0.23821687993552976</v>
          </cell>
          <cell r="O968">
            <v>0.28324318078227367</v>
          </cell>
        </row>
        <row r="969">
          <cell r="A969" t="str">
            <v>RHEM-SHLTHCHPNGA</v>
          </cell>
          <cell r="B969" t="str">
            <v>VAR_fout</v>
          </cell>
          <cell r="C969" t="str">
            <v>RHEM-SHLTHC-NGA</v>
          </cell>
          <cell r="D969">
            <v>4.5514229090722724E-2</v>
          </cell>
          <cell r="E969">
            <v>1.1869183876992997E-3</v>
          </cell>
          <cell r="F969">
            <v>0.35723928021499496</v>
          </cell>
          <cell r="G969">
            <v>0.35202098405754301</v>
          </cell>
          <cell r="H969">
            <v>0.34519962501180906</v>
          </cell>
          <cell r="I969">
            <v>0.16510171767866574</v>
          </cell>
          <cell r="L969">
            <v>1.7046230246752499E-2</v>
          </cell>
          <cell r="M969">
            <v>0.21278862488578326</v>
          </cell>
          <cell r="N969">
            <v>0.23448067409590992</v>
          </cell>
          <cell r="O969">
            <v>0.27752016475306163</v>
          </cell>
        </row>
        <row r="970">
          <cell r="A970" t="str">
            <v>RHEM-SHLTHCHPNGA</v>
          </cell>
          <cell r="B970" t="str">
            <v>VAR_fin</v>
          </cell>
          <cell r="C970" t="str">
            <v>RHEM_LTH_CHPNGA_ON</v>
          </cell>
          <cell r="D970">
            <v>4.5973968778507825E-2</v>
          </cell>
          <cell r="E970">
            <v>1.1989074623225242E-3</v>
          </cell>
          <cell r="F970">
            <v>0.36084775779292383</v>
          </cell>
          <cell r="G970">
            <v>0.35557675157327567</v>
          </cell>
          <cell r="H970">
            <v>0.34868648991091811</v>
          </cell>
          <cell r="I970">
            <v>0.16676941179663224</v>
          </cell>
          <cell r="L970">
            <v>1.7218414390659079E-2</v>
          </cell>
          <cell r="M970">
            <v>0.21493800493513476</v>
          </cell>
          <cell r="N970">
            <v>0.23684916575344431</v>
          </cell>
          <cell r="O970">
            <v>0.28032339874046613</v>
          </cell>
        </row>
        <row r="971">
          <cell r="A971" t="str">
            <v>RHEM-SHLTHCHPNGA</v>
          </cell>
          <cell r="B971" t="str">
            <v>VAR_fin</v>
          </cell>
          <cell r="C971" t="str">
            <v>RHEMLTHCHPC</v>
          </cell>
          <cell r="D971">
            <v>4.5514229090722724E-2</v>
          </cell>
          <cell r="E971">
            <v>1.1869183876992997E-3</v>
          </cell>
          <cell r="F971">
            <v>0.35723928021499496</v>
          </cell>
          <cell r="G971">
            <v>0.35202098405754301</v>
          </cell>
          <cell r="H971">
            <v>0.34519962501180906</v>
          </cell>
          <cell r="I971">
            <v>0.16510171767866574</v>
          </cell>
          <cell r="L971">
            <v>1.7046230246752499E-2</v>
          </cell>
          <cell r="M971">
            <v>0.21278862488578326</v>
          </cell>
          <cell r="N971">
            <v>0.23448067409590992</v>
          </cell>
          <cell r="O971">
            <v>0.27752016475306163</v>
          </cell>
        </row>
        <row r="972">
          <cell r="A972" t="str">
            <v>RHEM-SHLTHCHPNGA</v>
          </cell>
          <cell r="B972" t="str">
            <v>VAR_ncap</v>
          </cell>
          <cell r="C972" t="str">
            <v>-</v>
          </cell>
          <cell r="D972">
            <v>2.2844797122317601E-6</v>
          </cell>
          <cell r="E972">
            <v>9.3340456011022004E-5</v>
          </cell>
          <cell r="F972">
            <v>2.7603506878198399E-2</v>
          </cell>
          <cell r="G972">
            <v>1.7895072375041E-2</v>
          </cell>
          <cell r="H972">
            <v>1.5007353244638999E-2</v>
          </cell>
          <cell r="I972">
            <v>8.2590265048632806E-3</v>
          </cell>
          <cell r="J972">
            <v>1.6193205404802101E-7</v>
          </cell>
          <cell r="K972">
            <v>2.1612568223899201E-7</v>
          </cell>
          <cell r="L972">
            <v>1.94213717551667E-3</v>
          </cell>
          <cell r="M972">
            <v>1.55693910684569E-2</v>
          </cell>
          <cell r="N972">
            <v>1.24162318271653E-2</v>
          </cell>
          <cell r="O972">
            <v>1.4393181270402899E-2</v>
          </cell>
        </row>
        <row r="973">
          <cell r="A973" t="str">
            <v>RHEM-SHLTHCHPNGA</v>
          </cell>
          <cell r="B973" t="str">
            <v>VAR_cap</v>
          </cell>
          <cell r="C973" t="str">
            <v>-</v>
          </cell>
          <cell r="D973">
            <v>6.8004854782609614E-3</v>
          </cell>
          <cell r="E973">
            <v>1.4215450464460412E-4</v>
          </cell>
          <cell r="F973">
            <v>2.7699678532289634E-2</v>
          </cell>
          <cell r="G973">
            <v>2.6989034785370628E-2</v>
          </cell>
          <cell r="H973">
            <v>2.6388047175161286E-2</v>
          </cell>
          <cell r="I973">
            <v>1.2612750786383898E-2</v>
          </cell>
          <cell r="L973">
            <v>1.9421741983355499E-3</v>
          </cell>
          <cell r="M973">
            <v>1.6497958790924333E-2</v>
          </cell>
          <cell r="N973">
            <v>1.8271566633990401E-2</v>
          </cell>
          <cell r="O973">
            <v>2.1751183133588401E-2</v>
          </cell>
        </row>
        <row r="974">
          <cell r="A974" t="str">
            <v>D-RHES_SOLELC</v>
          </cell>
          <cell r="B974" t="str">
            <v>VAR_fout</v>
          </cell>
          <cell r="C974" t="str">
            <v>RHES_ELC</v>
          </cell>
          <cell r="D974">
            <v>1.4454901823312278</v>
          </cell>
          <cell r="E974">
            <v>1.5163552361610333</v>
          </cell>
          <cell r="F974">
            <v>2.8623132811543801</v>
          </cell>
          <cell r="G974">
            <v>6.0193792462295175</v>
          </cell>
          <cell r="H974">
            <v>9.1213005061859747</v>
          </cell>
          <cell r="I974">
            <v>13.489317369068402</v>
          </cell>
          <cell r="J974">
            <v>14.616107737447516</v>
          </cell>
          <cell r="K974">
            <v>16.566394210281175</v>
          </cell>
          <cell r="L974">
            <v>16.254174306909832</v>
          </cell>
          <cell r="M974">
            <v>17.805008327977365</v>
          </cell>
          <cell r="N974">
            <v>17.636224455930599</v>
          </cell>
          <cell r="O974">
            <v>17.561076719307042</v>
          </cell>
        </row>
        <row r="975">
          <cell r="A975" t="str">
            <v>D-RHES_SOLELC</v>
          </cell>
          <cell r="B975" t="str">
            <v>VAR_fout</v>
          </cell>
          <cell r="C975" t="str">
            <v>ELC5</v>
          </cell>
          <cell r="D975">
            <v>0.68944890640343337</v>
          </cell>
          <cell r="E975">
            <v>1.8743325347450253</v>
          </cell>
          <cell r="F975">
            <v>4.3726648138349571</v>
          </cell>
          <cell r="G975">
            <v>12.867963432751232</v>
          </cell>
          <cell r="H975">
            <v>19.310134693680887</v>
          </cell>
          <cell r="I975">
            <v>16.23564900248682</v>
          </cell>
          <cell r="J975">
            <v>16.429047547200746</v>
          </cell>
          <cell r="K975">
            <v>15.644185196563965</v>
          </cell>
          <cell r="L975">
            <v>17.381110390279243</v>
          </cell>
          <cell r="M975">
            <v>17.660706518605547</v>
          </cell>
          <cell r="N975">
            <v>19.753599893622766</v>
          </cell>
          <cell r="O975">
            <v>21.716447030975665</v>
          </cell>
        </row>
        <row r="976">
          <cell r="A976" t="str">
            <v>D-RHES_SOLELC</v>
          </cell>
          <cell r="B976" t="str">
            <v>VAR_fin</v>
          </cell>
          <cell r="C976" t="str">
            <v>RHES_SOL_ELC</v>
          </cell>
          <cell r="D976">
            <v>2.1349390887346629</v>
          </cell>
          <cell r="E976">
            <v>3.3906653305325043</v>
          </cell>
          <cell r="F976">
            <v>7.2349780949893425</v>
          </cell>
          <cell r="G976">
            <v>18.887342678980755</v>
          </cell>
          <cell r="H976">
            <v>28.431435199866844</v>
          </cell>
          <cell r="I976">
            <v>29.724966371555226</v>
          </cell>
          <cell r="J976">
            <v>31.045155284648249</v>
          </cell>
          <cell r="K976">
            <v>32.210579406845142</v>
          </cell>
          <cell r="L976">
            <v>33.635284697189071</v>
          </cell>
          <cell r="M976">
            <v>35.465714846582941</v>
          </cell>
          <cell r="N976">
            <v>37.389824349553358</v>
          </cell>
          <cell r="O976">
            <v>39.277523750282704</v>
          </cell>
        </row>
        <row r="977">
          <cell r="A977" t="str">
            <v>RHNM-SHCONBR1</v>
          </cell>
          <cell r="B977" t="str">
            <v>VAR_ncap</v>
          </cell>
          <cell r="C977" t="str">
            <v>-</v>
          </cell>
          <cell r="F977">
            <v>8.9422173787231704E-8</v>
          </cell>
          <cell r="G977">
            <v>1.13827130943167E-7</v>
          </cell>
          <cell r="H977">
            <v>1.08604112724948E-7</v>
          </cell>
        </row>
        <row r="978">
          <cell r="A978" t="str">
            <v>RHNM-SHCONBR1</v>
          </cell>
          <cell r="B978" t="str">
            <v>VAR_cap</v>
          </cell>
          <cell r="C978" t="str">
            <v>-</v>
          </cell>
          <cell r="F978">
            <v>8.9422173787231704E-8</v>
          </cell>
          <cell r="G978">
            <v>2.0324930473039901E-7</v>
          </cell>
          <cell r="H978">
            <v>3.11853417455347E-7</v>
          </cell>
          <cell r="I978">
            <v>3.11853417455347E-7</v>
          </cell>
          <cell r="J978">
            <v>3.11853417455347E-7</v>
          </cell>
          <cell r="K978">
            <v>3.11853417455347E-7</v>
          </cell>
          <cell r="L978">
            <v>2.1903609454447201E-7</v>
          </cell>
          <cell r="M978">
            <v>1.08604112724948E-7</v>
          </cell>
          <cell r="N978">
            <v>1.9236169319904901E-8</v>
          </cell>
        </row>
        <row r="979">
          <cell r="A979" t="str">
            <v>D-DH2</v>
          </cell>
          <cell r="B979" t="str">
            <v>VAR_fout</v>
          </cell>
          <cell r="C979" t="str">
            <v>H2</v>
          </cell>
          <cell r="G979">
            <v>7.0118986107146929E-6</v>
          </cell>
          <cell r="H979">
            <v>1.8909524788677558E-4</v>
          </cell>
          <cell r="I979">
            <v>4.8611060820089689</v>
          </cell>
          <cell r="J979">
            <v>9.1579120312190536</v>
          </cell>
          <cell r="K979">
            <v>9.4162871058716764</v>
          </cell>
          <cell r="L979">
            <v>9.4162898146094349</v>
          </cell>
          <cell r="M979">
            <v>9.4162932226263081</v>
          </cell>
          <cell r="N979">
            <v>9.4162971321051074</v>
          </cell>
          <cell r="O979">
            <v>9.4163079517769805</v>
          </cell>
        </row>
        <row r="980">
          <cell r="A980" t="str">
            <v>D-DH2</v>
          </cell>
          <cell r="B980" t="str">
            <v>VAR_fin</v>
          </cell>
          <cell r="C980" t="str">
            <v>H2_E</v>
          </cell>
          <cell r="G980">
            <v>7.0827258694087812E-6</v>
          </cell>
          <cell r="H980">
            <v>1.9100530089573292E-4</v>
          </cell>
          <cell r="I980">
            <v>4.9102081636454287</v>
          </cell>
          <cell r="J980">
            <v>9.2504161931505617</v>
          </cell>
          <cell r="K980">
            <v>9.5114011170421033</v>
          </cell>
          <cell r="L980">
            <v>9.5114038531408482</v>
          </cell>
          <cell r="M980">
            <v>9.5114072955821403</v>
          </cell>
          <cell r="N980">
            <v>9.5114112445506116</v>
          </cell>
          <cell r="O980">
            <v>9.5114221735120985</v>
          </cell>
        </row>
        <row r="981">
          <cell r="A981" t="str">
            <v>D-DH2</v>
          </cell>
          <cell r="B981" t="str">
            <v>VAR_ncap</v>
          </cell>
          <cell r="C981" t="str">
            <v>-</v>
          </cell>
          <cell r="G981">
            <v>1.4696928187148801E-4</v>
          </cell>
          <cell r="H981">
            <v>1.4654442612346201E-4</v>
          </cell>
          <cell r="I981">
            <v>0.65263519196764996</v>
          </cell>
          <cell r="J981">
            <v>0.57702596189830702</v>
          </cell>
          <cell r="K981">
            <v>3.4764163344668697E-2</v>
          </cell>
          <cell r="L981">
            <v>2.4239018942052899E-5</v>
          </cell>
          <cell r="M981">
            <v>1.23761708138812E-4</v>
          </cell>
          <cell r="N981">
            <v>5.3044149971443402E-5</v>
          </cell>
          <cell r="O981">
            <v>5.4605078371859595E-4</v>
          </cell>
        </row>
        <row r="982">
          <cell r="A982" t="str">
            <v>D-DH2</v>
          </cell>
          <cell r="B982" t="str">
            <v>VAR_cap</v>
          </cell>
          <cell r="C982" t="str">
            <v>-</v>
          </cell>
          <cell r="G982">
            <v>1.4696928187148801E-4</v>
          </cell>
          <cell r="H982">
            <v>2.9351370799495001E-4</v>
          </cell>
          <cell r="I982">
            <v>0.65292870567564498</v>
          </cell>
          <cell r="J982">
            <v>1.2299546675739499</v>
          </cell>
          <cell r="K982">
            <v>1.2647188309186199</v>
          </cell>
          <cell r="L982">
            <v>1.2647430699375599</v>
          </cell>
          <cell r="M982">
            <v>1.2648668316456999</v>
          </cell>
          <cell r="N982">
            <v>1.26487328452126</v>
          </cell>
          <cell r="O982">
            <v>1.2653189572975201</v>
          </cell>
        </row>
        <row r="983">
          <cell r="A983" t="str">
            <v>ITOT-SWHHFOBR</v>
          </cell>
          <cell r="B983" t="str">
            <v>VAR_fout</v>
          </cell>
          <cell r="C983" t="str">
            <v>ITOT-SWH</v>
          </cell>
          <cell r="D983">
            <v>1.8458410116480446</v>
          </cell>
          <cell r="E983">
            <v>1.8458369416724232</v>
          </cell>
          <cell r="F983">
            <v>6.1664634407513179E-3</v>
          </cell>
          <cell r="G983">
            <v>1.5945809827408574E-3</v>
          </cell>
          <cell r="H983">
            <v>1.581475937758661E-3</v>
          </cell>
          <cell r="I983">
            <v>3.5745554356657844E-3</v>
          </cell>
          <cell r="J983">
            <v>1.3290434980152775E-3</v>
          </cell>
        </row>
        <row r="984">
          <cell r="A984" t="str">
            <v>ITOT-SWHHFOBR</v>
          </cell>
          <cell r="B984" t="str">
            <v>VAR_fout</v>
          </cell>
          <cell r="C984" t="str">
            <v>CO2_I</v>
          </cell>
          <cell r="D984">
            <v>210.21225054080199</v>
          </cell>
          <cell r="E984">
            <v>209.30630219980401</v>
          </cell>
          <cell r="F984">
            <v>0.69474924179292397</v>
          </cell>
          <cell r="G984">
            <v>0.177752784178134</v>
          </cell>
          <cell r="H984">
            <v>0.17444519252562199</v>
          </cell>
          <cell r="I984">
            <v>0.39020488186605001</v>
          </cell>
          <cell r="J984">
            <v>0.14359217658114701</v>
          </cell>
        </row>
        <row r="985">
          <cell r="A985" t="str">
            <v>ITOT-SWHHFOBR</v>
          </cell>
          <cell r="B985" t="str">
            <v>VAR_fin</v>
          </cell>
          <cell r="C985" t="str">
            <v>IHFO</v>
          </cell>
          <cell r="D985">
            <v>2.7300292278026181</v>
          </cell>
          <cell r="E985">
            <v>2.7182636649325143</v>
          </cell>
          <cell r="F985">
            <v>9.0227174258821295E-3</v>
          </cell>
          <cell r="G985">
            <v>2.3084777165991426E-3</v>
          </cell>
          <cell r="H985">
            <v>2.2655219808522292E-3</v>
          </cell>
          <cell r="I985">
            <v>5.0675958683902619E-3</v>
          </cell>
          <cell r="J985">
            <v>1.8648334620928215E-3</v>
          </cell>
        </row>
        <row r="986">
          <cell r="A986" t="str">
            <v>ITOT-SWHHFOBR</v>
          </cell>
          <cell r="B986" t="str">
            <v>VAR_ncap</v>
          </cell>
          <cell r="C986" t="str">
            <v>-</v>
          </cell>
          <cell r="D986">
            <v>3.5120772155889401E-3</v>
          </cell>
          <cell r="E986">
            <v>1.11195725921362E-4</v>
          </cell>
          <cell r="F986">
            <v>5.9794745061887902E-5</v>
          </cell>
          <cell r="G986">
            <v>4.1007520546741097E-5</v>
          </cell>
          <cell r="H986">
            <v>9.4844672397680695E-5</v>
          </cell>
          <cell r="I986">
            <v>2.43673921478499E-4</v>
          </cell>
          <cell r="J986">
            <v>3.9849329146828598E-5</v>
          </cell>
          <cell r="K986">
            <v>1.42336674020049E-7</v>
          </cell>
          <cell r="L986">
            <v>1.7279189906257499E-7</v>
          </cell>
          <cell r="M986">
            <v>1.8218756770070701E-7</v>
          </cell>
          <cell r="N986">
            <v>1.27904768775885E-7</v>
          </cell>
          <cell r="O986">
            <v>9.7546129977475197E-8</v>
          </cell>
        </row>
        <row r="987">
          <cell r="A987" t="str">
            <v>ITOT-SWHHFOBR</v>
          </cell>
          <cell r="B987" t="str">
            <v>VAR_cap</v>
          </cell>
          <cell r="C987" t="str">
            <v>-</v>
          </cell>
          <cell r="D987">
            <v>0.10422907721558894</v>
          </cell>
          <cell r="E987">
            <v>0.10431430761187541</v>
          </cell>
          <cell r="F987">
            <v>5.8267683276518045E-4</v>
          </cell>
          <cell r="G987">
            <v>1.4940693493593893E-4</v>
          </cell>
          <cell r="H987">
            <v>1.4806443448489928E-4</v>
          </cell>
          <cell r="I987">
            <v>3.3639801347442667E-4</v>
          </cell>
          <cell r="J987">
            <v>1.2417322411812899E-4</v>
          </cell>
          <cell r="K987">
            <v>3.3552033488993757E-8</v>
          </cell>
          <cell r="L987">
            <v>2.8915235292196876E-8</v>
          </cell>
          <cell r="M987">
            <v>3.7955499041640969E-8</v>
          </cell>
          <cell r="N987">
            <v>3.2617749837503003E-8</v>
          </cell>
          <cell r="O987">
            <v>4.5350492291541015E-8</v>
          </cell>
        </row>
        <row r="988">
          <cell r="A988" t="str">
            <v>RHSA-WHSTG-ELCHP</v>
          </cell>
          <cell r="B988" t="str">
            <v>VAR_fout</v>
          </cell>
          <cell r="C988" t="str">
            <v>RHSA-WHAELCH</v>
          </cell>
          <cell r="F988">
            <v>0.90392599475065694</v>
          </cell>
          <cell r="G988">
            <v>1.3578562917583099</v>
          </cell>
          <cell r="H988">
            <v>2.3796769756236782</v>
          </cell>
          <cell r="I988">
            <v>2.4154991155443004</v>
          </cell>
          <cell r="J988">
            <v>2.5570814155986179</v>
          </cell>
          <cell r="K988">
            <v>2.1781904706386892</v>
          </cell>
          <cell r="L988">
            <v>2.3913384261523714</v>
          </cell>
          <cell r="M988">
            <v>2.5435124745692361</v>
          </cell>
          <cell r="N988">
            <v>2.3782726152018396</v>
          </cell>
          <cell r="O988">
            <v>2.4650044280887871</v>
          </cell>
        </row>
        <row r="989">
          <cell r="A989" t="str">
            <v>RHSA-WHSTG-ELCHP</v>
          </cell>
          <cell r="B989" t="str">
            <v>VAR_fin</v>
          </cell>
          <cell r="C989" t="str">
            <v>RHSA-WHAELCH</v>
          </cell>
          <cell r="F989">
            <v>0.90395906333871989</v>
          </cell>
          <cell r="G989">
            <v>1.3579105596433172</v>
          </cell>
          <cell r="H989">
            <v>2.3797608182622869</v>
          </cell>
          <cell r="I989">
            <v>2.4155989192179912</v>
          </cell>
          <cell r="J989">
            <v>2.5571801813264856</v>
          </cell>
          <cell r="K989">
            <v>2.178279645903864</v>
          </cell>
          <cell r="L989">
            <v>2.3914347110011245</v>
          </cell>
          <cell r="M989">
            <v>2.5436180333141105</v>
          </cell>
          <cell r="N989">
            <v>2.3783750889176054</v>
          </cell>
          <cell r="O989">
            <v>2.4651172963219641</v>
          </cell>
        </row>
        <row r="990">
          <cell r="A990" t="str">
            <v>RHSA-WHSTG-ELCHP</v>
          </cell>
          <cell r="B990" t="str">
            <v>VAR_ncap</v>
          </cell>
          <cell r="C990" t="str">
            <v>-</v>
          </cell>
          <cell r="D990">
            <v>2.81827492681994E-2</v>
          </cell>
          <cell r="E990">
            <v>2.9990335275357601E-2</v>
          </cell>
          <cell r="F990">
            <v>2.33514683848162E-2</v>
          </cell>
          <cell r="G990">
            <v>5.7208047920289898E-2</v>
          </cell>
          <cell r="H990">
            <v>0.11975517731657299</v>
          </cell>
          <cell r="I990">
            <v>0.10033152634575</v>
          </cell>
          <cell r="J990">
            <v>4.7738722496832302E-2</v>
          </cell>
          <cell r="K990">
            <v>0.106877676608593</v>
          </cell>
          <cell r="L990">
            <v>0.10489761632632</v>
          </cell>
          <cell r="M990">
            <v>7.6023204193951796E-2</v>
          </cell>
          <cell r="N990">
            <v>0.10824433240661099</v>
          </cell>
          <cell r="O990">
            <v>0.117817307476727</v>
          </cell>
        </row>
        <row r="991">
          <cell r="A991" t="str">
            <v>RHSA-WHSTG-ELCHP</v>
          </cell>
          <cell r="B991" t="str">
            <v>VAR_cap</v>
          </cell>
          <cell r="C991" t="str">
            <v>-</v>
          </cell>
          <cell r="D991">
            <v>2.8183988797602488E-2</v>
          </cell>
          <cell r="E991">
            <v>5.7919171366031301E-2</v>
          </cell>
          <cell r="F991">
            <v>8.118983328294116E-2</v>
          </cell>
          <cell r="G991">
            <v>0.13830099626790715</v>
          </cell>
          <cell r="H991">
            <v>0.22239875522830904</v>
          </cell>
          <cell r="I991">
            <v>0.27097926656248689</v>
          </cell>
          <cell r="J991">
            <v>0.26756688345571189</v>
          </cell>
          <cell r="K991">
            <v>0.25427081018763148</v>
          </cell>
          <cell r="L991">
            <v>0.26755617974809598</v>
          </cell>
          <cell r="M991">
            <v>0.28666123237756352</v>
          </cell>
          <cell r="N991">
            <v>0.27330162838989996</v>
          </cell>
          <cell r="O991">
            <v>0.30085679916203784</v>
          </cell>
        </row>
        <row r="992">
          <cell r="A992" t="str">
            <v>ITOT-SWHSTG-ELCHP</v>
          </cell>
          <cell r="B992" t="str">
            <v>VAR_fout</v>
          </cell>
          <cell r="C992" t="str">
            <v>ITOT-SWHAELCH</v>
          </cell>
          <cell r="D992">
            <v>1.0254336399366786E-5</v>
          </cell>
          <cell r="E992">
            <v>1.1874432967431535E-5</v>
          </cell>
          <cell r="F992">
            <v>8.478917008153064E-3</v>
          </cell>
          <cell r="G992">
            <v>3.0375568725961506E-3</v>
          </cell>
          <cell r="H992">
            <v>4.1306489197127537E-3</v>
          </cell>
          <cell r="I992">
            <v>7.1005564936147229E-3</v>
          </cell>
          <cell r="J992">
            <v>4.3082024178863018E-2</v>
          </cell>
          <cell r="K992">
            <v>7.3270201711185132E-2</v>
          </cell>
          <cell r="L992">
            <v>0.75436542441513499</v>
          </cell>
          <cell r="M992">
            <v>3.4071032002046489E-2</v>
          </cell>
          <cell r="N992">
            <v>1.0256574968897358</v>
          </cell>
          <cell r="O992">
            <v>1.4299805593121113</v>
          </cell>
        </row>
        <row r="993">
          <cell r="A993" t="str">
            <v>ITOT-SWHSTG-ELCHP</v>
          </cell>
          <cell r="B993" t="str">
            <v>VAR_fin</v>
          </cell>
          <cell r="C993" t="str">
            <v>ITOT-SWHAELCH</v>
          </cell>
          <cell r="D993">
            <v>1.5261743961302101E-5</v>
          </cell>
          <cell r="E993">
            <v>1.6617879868003062E-5</v>
          </cell>
          <cell r="F993">
            <v>1.0960853188505629E-2</v>
          </cell>
          <cell r="G993">
            <v>3.8286348920450173E-3</v>
          </cell>
          <cell r="H993">
            <v>5.0504333082170847E-3</v>
          </cell>
          <cell r="I993">
            <v>8.4081085038535622E-3</v>
          </cell>
          <cell r="J993">
            <v>4.9298623514527289E-2</v>
          </cell>
          <cell r="K993">
            <v>8.1482967130377754E-2</v>
          </cell>
          <cell r="L993">
            <v>0.83825937528057626</v>
          </cell>
          <cell r="M993">
            <v>3.7927573018421729E-2</v>
          </cell>
          <cell r="N993">
            <v>1.1396880180486062</v>
          </cell>
          <cell r="O993">
            <v>1.5889361841092691</v>
          </cell>
        </row>
        <row r="994">
          <cell r="A994" t="str">
            <v>ITOT-SWHSTG-ELCHP</v>
          </cell>
          <cell r="B994" t="str">
            <v>VAR_ncap</v>
          </cell>
          <cell r="C994" t="str">
            <v>-</v>
          </cell>
          <cell r="D994">
            <v>1.90885959844329E-2</v>
          </cell>
          <cell r="E994">
            <v>1.4672608325238599E-4</v>
          </cell>
          <cell r="F994">
            <v>2.7768880995931201E-2</v>
          </cell>
          <cell r="G994">
            <v>3.1302381434225701E-2</v>
          </cell>
          <cell r="H994">
            <v>4.4946176055131702E-2</v>
          </cell>
          <cell r="I994">
            <v>6.08737626579611E-2</v>
          </cell>
          <cell r="J994">
            <v>6.13808115571653E-2</v>
          </cell>
          <cell r="K994">
            <v>5.0168007649230802E-2</v>
          </cell>
          <cell r="L994">
            <v>5.9711975428858199E-2</v>
          </cell>
          <cell r="M994">
            <v>6.1323692699586298E-2</v>
          </cell>
          <cell r="N994">
            <v>5.9267440333475703E-2</v>
          </cell>
          <cell r="O994">
            <v>4.93975648876495E-2</v>
          </cell>
        </row>
        <row r="995">
          <cell r="A995" t="str">
            <v>ITOT-SWHSTG-ELCHP</v>
          </cell>
          <cell r="B995" t="str">
            <v>VAR_cap</v>
          </cell>
          <cell r="C995" t="str">
            <v>-</v>
          </cell>
          <cell r="D995">
            <v>1.90885959844329E-2</v>
          </cell>
          <cell r="E995">
            <v>1.8054843466451812E-2</v>
          </cell>
          <cell r="F995">
            <v>4.5759376180934945E-2</v>
          </cell>
          <cell r="G995">
            <v>7.6966457595690194E-2</v>
          </cell>
          <cell r="H995">
            <v>0.10794057375286237</v>
          </cell>
          <cell r="I995">
            <v>0.1366160189977158</v>
          </cell>
          <cell r="J995">
            <v>0.16692346516249279</v>
          </cell>
          <cell r="K995">
            <v>0.17164906570664729</v>
          </cell>
          <cell r="L995">
            <v>0.171256407634648</v>
          </cell>
          <cell r="M995">
            <v>0.16999681817203979</v>
          </cell>
          <cell r="N995">
            <v>0.16859164713250754</v>
          </cell>
          <cell r="O995">
            <v>0.1686163190941212</v>
          </cell>
        </row>
        <row r="996">
          <cell r="A996" t="str">
            <v>D-RHNS_LTH_CHPWOD</v>
          </cell>
          <cell r="B996" t="str">
            <v>VAR_fout</v>
          </cell>
          <cell r="C996" t="str">
            <v>RHNS_LTH_CHPWOD_ON</v>
          </cell>
          <cell r="D996">
            <v>9.0838363751892793E-6</v>
          </cell>
          <cell r="E996">
            <v>5.7332216030390238E-6</v>
          </cell>
          <cell r="F996">
            <v>3.0298082309458747E-6</v>
          </cell>
          <cell r="G996">
            <v>3.330197824422797E-3</v>
          </cell>
          <cell r="H996">
            <v>4.1808641897520789E-3</v>
          </cell>
          <cell r="I996">
            <v>1.4920295561606614E-2</v>
          </cell>
          <cell r="J996">
            <v>1.1857862400671318E-2</v>
          </cell>
          <cell r="K996">
            <v>2.4932649896635847E-2</v>
          </cell>
          <cell r="L996">
            <v>1.2442400117183847E-2</v>
          </cell>
          <cell r="M996">
            <v>9.8518647601836123E-3</v>
          </cell>
          <cell r="N996">
            <v>6.7587433041370422E-3</v>
          </cell>
          <cell r="O996">
            <v>1.0512223028291582E-2</v>
          </cell>
        </row>
        <row r="997">
          <cell r="A997" t="str">
            <v>D-RHNS_LTH_CHPWOD</v>
          </cell>
          <cell r="B997" t="str">
            <v>VAR_fout</v>
          </cell>
          <cell r="C997" t="str">
            <v>RHSA_LTH</v>
          </cell>
          <cell r="D997">
            <v>6.2481929770780981E-6</v>
          </cell>
          <cell r="E997">
            <v>1.3924703317158801E-5</v>
          </cell>
          <cell r="F997">
            <v>1.4191345056046773E-5</v>
          </cell>
          <cell r="G997">
            <v>2.8383443853839061E-4</v>
          </cell>
          <cell r="H997">
            <v>5.2406698062421931E-4</v>
          </cell>
          <cell r="I997">
            <v>8.6292572992479558E-4</v>
          </cell>
          <cell r="J997">
            <v>1.0305978773992868E-3</v>
          </cell>
          <cell r="K997">
            <v>8.3907125242888643E-4</v>
          </cell>
          <cell r="L997">
            <v>6.9552175322173167E-4</v>
          </cell>
          <cell r="M997">
            <v>4.028148797648232E-4</v>
          </cell>
          <cell r="N997">
            <v>6.7899859520790149E-5</v>
          </cell>
          <cell r="O997">
            <v>2.2730810947352827E-3</v>
          </cell>
        </row>
        <row r="998">
          <cell r="A998" t="str">
            <v>D-RHNS_LTH_CHPWOD</v>
          </cell>
          <cell r="B998" t="str">
            <v>VAR_fout</v>
          </cell>
          <cell r="C998" t="str">
            <v>LTH</v>
          </cell>
          <cell r="E998">
            <v>9.1164825445562542E-6</v>
          </cell>
          <cell r="F998">
            <v>9.2845507597946971E-6</v>
          </cell>
          <cell r="G998">
            <v>2.1804000747044645E-5</v>
          </cell>
          <cell r="H998">
            <v>2.4046128845158467E-5</v>
          </cell>
          <cell r="I998">
            <v>4.1956195307392088E-5</v>
          </cell>
          <cell r="J998">
            <v>4.4874955297217434E-5</v>
          </cell>
          <cell r="K998">
            <v>6.0711199764531003E-5</v>
          </cell>
          <cell r="L998">
            <v>4.7654897114623516E-5</v>
          </cell>
          <cell r="M998">
            <v>4.5390932492804582E-5</v>
          </cell>
          <cell r="N998">
            <v>3.8637634390212301E-5</v>
          </cell>
          <cell r="O998">
            <v>6.2054333316464259E-5</v>
          </cell>
        </row>
        <row r="999">
          <cell r="A999" t="str">
            <v>D-RHNS_LTH_CHPWOD</v>
          </cell>
          <cell r="B999" t="str">
            <v>VAR_fin</v>
          </cell>
          <cell r="C999" t="str">
            <v>RHNS_LTH_CHPWOD</v>
          </cell>
          <cell r="D999">
            <v>1.5332029352267383E-5</v>
          </cell>
          <cell r="E999">
            <v>2.8774407464754079E-5</v>
          </cell>
          <cell r="F999">
            <v>2.6505704046787329E-5</v>
          </cell>
          <cell r="G999">
            <v>3.6358362637082305E-3</v>
          </cell>
          <cell r="H999">
            <v>4.7289772992214589E-3</v>
          </cell>
          <cell r="I999">
            <v>1.5825177486838798E-2</v>
          </cell>
          <cell r="J999">
            <v>1.2933335233367826E-2</v>
          </cell>
          <cell r="K999">
            <v>2.583243234882928E-2</v>
          </cell>
          <cell r="L999">
            <v>1.318557676752021E-2</v>
          </cell>
          <cell r="M999">
            <v>1.0300070572441243E-2</v>
          </cell>
          <cell r="N999">
            <v>6.8652807980480483E-3</v>
          </cell>
          <cell r="O999">
            <v>1.2847358456343308E-2</v>
          </cell>
        </row>
        <row r="1000">
          <cell r="A1000" t="str">
            <v>D-SBIO</v>
          </cell>
          <cell r="B1000" t="str">
            <v>VAR_fout</v>
          </cell>
          <cell r="C1000" t="str">
            <v>SBIO</v>
          </cell>
          <cell r="D1000">
            <v>4.0477568150629679</v>
          </cell>
          <cell r="E1000">
            <v>4.5856668385982626</v>
          </cell>
          <cell r="F1000">
            <v>5.0855562436856001</v>
          </cell>
          <cell r="G1000">
            <v>5.2307860857883712</v>
          </cell>
          <cell r="H1000">
            <v>7.9607172142286258</v>
          </cell>
          <cell r="I1000">
            <v>8.5453806848626854</v>
          </cell>
          <cell r="J1000">
            <v>8.5453844668368344</v>
          </cell>
          <cell r="K1000">
            <v>8.5453927747276541</v>
          </cell>
          <cell r="L1000">
            <v>8.7004480627337557</v>
          </cell>
          <cell r="M1000">
            <v>8.7004594434034441</v>
          </cell>
          <cell r="N1000">
            <v>9.3217587554656021</v>
          </cell>
          <cell r="O1000">
            <v>9.3232796559004356</v>
          </cell>
        </row>
        <row r="1001">
          <cell r="A1001" t="str">
            <v>D-SBIO</v>
          </cell>
          <cell r="B1001" t="str">
            <v>VAR_fin</v>
          </cell>
          <cell r="C1001" t="str">
            <v>BIO</v>
          </cell>
          <cell r="D1001">
            <v>4.0477568150629679</v>
          </cell>
          <cell r="E1001">
            <v>4.5856668385982626</v>
          </cell>
          <cell r="F1001">
            <v>5.0855562436856001</v>
          </cell>
          <cell r="G1001">
            <v>5.2307860857883712</v>
          </cell>
          <cell r="H1001">
            <v>7.9607172142286258</v>
          </cell>
          <cell r="I1001">
            <v>8.5453806848626854</v>
          </cell>
          <cell r="J1001">
            <v>8.5453844668368344</v>
          </cell>
          <cell r="K1001">
            <v>8.5453927747276541</v>
          </cell>
          <cell r="L1001">
            <v>8.7004480627337557</v>
          </cell>
          <cell r="M1001">
            <v>8.7004594434034441</v>
          </cell>
          <cell r="N1001">
            <v>9.3217587554656021</v>
          </cell>
          <cell r="O1001">
            <v>9.3232796559004356</v>
          </cell>
        </row>
        <row r="1002">
          <cell r="A1002" t="str">
            <v>RHEM-SHDEM</v>
          </cell>
          <cell r="B1002" t="str">
            <v>VAR_fout</v>
          </cell>
          <cell r="C1002" t="str">
            <v>RHEM-SHD</v>
          </cell>
          <cell r="D1002">
            <v>66.986774791699034</v>
          </cell>
          <cell r="E1002">
            <v>66.832236554610816</v>
          </cell>
          <cell r="F1002">
            <v>66.89351301888513</v>
          </cell>
          <cell r="G1002">
            <v>65.75912460796016</v>
          </cell>
          <cell r="H1002">
            <v>65.029824014067131</v>
          </cell>
          <cell r="I1002">
            <v>64.496684553178937</v>
          </cell>
          <cell r="J1002">
            <v>63.191765114852537</v>
          </cell>
          <cell r="K1002">
            <v>62.757584661612597</v>
          </cell>
          <cell r="L1002">
            <v>60.714862081499298</v>
          </cell>
          <cell r="M1002">
            <v>58.670602785372012</v>
          </cell>
          <cell r="N1002">
            <v>58.688826299205019</v>
          </cell>
          <cell r="O1002">
            <v>49.554861160532084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RHEM-SHNST</v>
          </cell>
          <cell r="E1003">
            <v>2.3296500188091693E-4</v>
          </cell>
          <cell r="F1003">
            <v>6.0170436337805503E-3</v>
          </cell>
          <cell r="G1003">
            <v>3.2742644557230477E-3</v>
          </cell>
          <cell r="H1003">
            <v>7.4206979905887078E-3</v>
          </cell>
          <cell r="I1003">
            <v>4.7538505465768025E-3</v>
          </cell>
          <cell r="J1003">
            <v>2.9612141121132867E-3</v>
          </cell>
          <cell r="K1003">
            <v>7.419441368317692E-3</v>
          </cell>
          <cell r="L1003">
            <v>2.356104926120422E-3</v>
          </cell>
          <cell r="M1003">
            <v>4.504716162291999E-3</v>
          </cell>
          <cell r="N1003">
            <v>3.3272424035612567E-3</v>
          </cell>
          <cell r="O1003">
            <v>2.0502929621417788E-2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RHEM-SHPLT</v>
          </cell>
          <cell r="D1004">
            <v>1.3976982599900987</v>
          </cell>
          <cell r="E1004">
            <v>1.6075412220755811</v>
          </cell>
          <cell r="F1004">
            <v>1.6032751981857236</v>
          </cell>
          <cell r="G1004">
            <v>1.6050458005007184</v>
          </cell>
          <cell r="H1004">
            <v>1.6019346750816235</v>
          </cell>
          <cell r="I1004">
            <v>1.6039797782356684</v>
          </cell>
          <cell r="J1004">
            <v>1.6054128562135725</v>
          </cell>
          <cell r="K1004">
            <v>1.602843037333447</v>
          </cell>
          <cell r="L1004">
            <v>1.6061148236697671</v>
          </cell>
          <cell r="M1004">
            <v>1.6036935674144506</v>
          </cell>
          <cell r="N1004">
            <v>1.6053459667631436</v>
          </cell>
          <cell r="O1004">
            <v>1.5850712501091697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RHEM-SHNGAH</v>
          </cell>
          <cell r="D1005">
            <v>1.5474156580235645E-2</v>
          </cell>
          <cell r="E1005">
            <v>4.5009721526659223E-5</v>
          </cell>
          <cell r="F1005">
            <v>1.475828131013608E-2</v>
          </cell>
          <cell r="G1005">
            <v>1.2739265792696967E-2</v>
          </cell>
          <cell r="H1005">
            <v>6.4848134713149014E-2</v>
          </cell>
          <cell r="I1005">
            <v>0.72080902406623348</v>
          </cell>
          <cell r="J1005">
            <v>3.5115186835251584</v>
          </cell>
          <cell r="K1005">
            <v>3.5069362070927275</v>
          </cell>
          <cell r="L1005">
            <v>3.5124765464493133</v>
          </cell>
          <cell r="M1005">
            <v>3.5094817183282303</v>
          </cell>
          <cell r="N1005">
            <v>3.5117131305251248</v>
          </cell>
          <cell r="O1005">
            <v>3.4839520417966403</v>
          </cell>
        </row>
        <row r="1006">
          <cell r="A1006" t="str">
            <v>RHEM-SHDEM</v>
          </cell>
          <cell r="B1006" t="str">
            <v>VAR_fin</v>
          </cell>
          <cell r="C1006" t="str">
            <v>RHEM-SHLTHC-WOD</v>
          </cell>
          <cell r="D1006">
            <v>5.5682773478383488E-4</v>
          </cell>
          <cell r="E1006">
            <v>4.9668732282413797E-5</v>
          </cell>
          <cell r="G1006">
            <v>7.6503387993327671E-3</v>
          </cell>
          <cell r="H1006">
            <v>1.7732977999706728E-2</v>
          </cell>
          <cell r="I1006">
            <v>0.18920390543332391</v>
          </cell>
          <cell r="J1006">
            <v>0.39127558949496999</v>
          </cell>
          <cell r="K1006">
            <v>0.38830418585918486</v>
          </cell>
          <cell r="L1006">
            <v>0.36549944074479435</v>
          </cell>
          <cell r="M1006">
            <v>0.16454788106305193</v>
          </cell>
          <cell r="N1006">
            <v>0.13962839478012043</v>
          </cell>
          <cell r="O1006">
            <v>0.10056517182776804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RHEM-SHSOL</v>
          </cell>
          <cell r="D1007">
            <v>0.40716359537616037</v>
          </cell>
          <cell r="E1007">
            <v>0.47096104692781088</v>
          </cell>
          <cell r="F1007">
            <v>0.46631840420006981</v>
          </cell>
          <cell r="G1007">
            <v>0.46874350837802636</v>
          </cell>
          <cell r="H1007">
            <v>0.47227654153352761</v>
          </cell>
          <cell r="I1007">
            <v>1.0380459007920027</v>
          </cell>
          <cell r="J1007">
            <v>1.3945134913867054</v>
          </cell>
          <cell r="K1007">
            <v>1.4094018879111909</v>
          </cell>
          <cell r="L1007">
            <v>1.148474333061192</v>
          </cell>
          <cell r="M1007">
            <v>1.3506924638234503E-2</v>
          </cell>
          <cell r="N1007">
            <v>1.2855769488514275</v>
          </cell>
          <cell r="O1007">
            <v>0.4942527216512782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RHEM-SHLTHD</v>
          </cell>
          <cell r="D1008">
            <v>2.0714488182395314</v>
          </cell>
          <cell r="E1008">
            <v>3.7884514678614085</v>
          </cell>
          <cell r="F1008">
            <v>3.3057190180385354</v>
          </cell>
          <cell r="G1008">
            <v>3.1907814131179775</v>
          </cell>
          <cell r="H1008">
            <v>2.9254438563492577</v>
          </cell>
          <cell r="I1008">
            <v>2.7101442949274883</v>
          </cell>
          <cell r="J1008">
            <v>3.4924942533473198</v>
          </cell>
          <cell r="K1008">
            <v>3.4598927780548459</v>
          </cell>
          <cell r="L1008">
            <v>3.3278883188613664</v>
          </cell>
          <cell r="M1008">
            <v>2.9071312840089321</v>
          </cell>
          <cell r="N1008">
            <v>3.3215456589455483</v>
          </cell>
          <cell r="O1008">
            <v>2.2415904674782139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RHEM-SHNGA</v>
          </cell>
          <cell r="D1009">
            <v>18.972623879955691</v>
          </cell>
          <cell r="E1009">
            <v>18.855970133733891</v>
          </cell>
          <cell r="F1009">
            <v>19.13891997322337</v>
          </cell>
          <cell r="G1009">
            <v>19.141015144578841</v>
          </cell>
          <cell r="H1009">
            <v>17.56288397075814</v>
          </cell>
          <cell r="I1009">
            <v>12.393134579401117</v>
          </cell>
          <cell r="J1009">
            <v>5.7869276710936672</v>
          </cell>
          <cell r="K1009">
            <v>4.6295383905065721</v>
          </cell>
          <cell r="L1009">
            <v>4.3148829583588588</v>
          </cell>
          <cell r="M1009">
            <v>4.2988831221226489</v>
          </cell>
          <cell r="N1009">
            <v>4.3009032025767482</v>
          </cell>
          <cell r="O1009">
            <v>3.628561371137482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RHEM-SHELCB</v>
          </cell>
          <cell r="D1010">
            <v>4.610548277060694</v>
          </cell>
          <cell r="E1010">
            <v>3.7558626517591081</v>
          </cell>
          <cell r="F1010">
            <v>3.1815586017303379</v>
          </cell>
          <cell r="G1010">
            <v>2.6023116807820461</v>
          </cell>
          <cell r="H1010">
            <v>1.5170352237512832</v>
          </cell>
          <cell r="I1010">
            <v>0.95453333159645282</v>
          </cell>
          <cell r="J1010">
            <v>0.63846102256311499</v>
          </cell>
          <cell r="K1010">
            <v>1.8434371926842568</v>
          </cell>
          <cell r="L1010">
            <v>1.7746004871541021</v>
          </cell>
          <cell r="M1010">
            <v>1.3275292568174126</v>
          </cell>
          <cell r="N1010">
            <v>1.6053755416832849</v>
          </cell>
          <cell r="O1010">
            <v>0.3097055755291096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RHEM-SHELCH</v>
          </cell>
          <cell r="D1011">
            <v>9.8791163045265229</v>
          </cell>
          <cell r="E1011">
            <v>11.654914147357633</v>
          </cell>
          <cell r="F1011">
            <v>11.950668835415826</v>
          </cell>
          <cell r="G1011">
            <v>17.437635063014554</v>
          </cell>
          <cell r="H1011">
            <v>24.474228577750591</v>
          </cell>
          <cell r="I1011">
            <v>31.109076408308759</v>
          </cell>
          <cell r="J1011">
            <v>32.791425496853556</v>
          </cell>
          <cell r="K1011">
            <v>32.78356426523716</v>
          </cell>
          <cell r="L1011">
            <v>32.792807224346738</v>
          </cell>
          <cell r="M1011">
            <v>32.789029081924291</v>
          </cell>
          <cell r="N1011">
            <v>32.792456243089184</v>
          </cell>
          <cell r="O1011">
            <v>32.749019725655309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RHEM-SHLFO</v>
          </cell>
          <cell r="D1012">
            <v>23.408150038080773</v>
          </cell>
          <cell r="E1012">
            <v>18.622173474113801</v>
          </cell>
          <cell r="F1012">
            <v>20.940659733825864</v>
          </cell>
          <cell r="G1012">
            <v>15.050224278887439</v>
          </cell>
          <cell r="H1012">
            <v>6.0709070813364363</v>
          </cell>
          <cell r="I1012">
            <v>1.7944321559307596E-2</v>
          </cell>
          <cell r="J1012">
            <v>1.3965944783375624E-2</v>
          </cell>
          <cell r="K1012">
            <v>1.7848772583281661E-2</v>
          </cell>
          <cell r="L1012">
            <v>6.2466977379979274E-3</v>
          </cell>
          <cell r="M1012">
            <v>9.0883368390209194E-3</v>
          </cell>
          <cell r="N1012">
            <v>7.8821905348176839E-3</v>
          </cell>
          <cell r="O1012">
            <v>3.446008189700564E-2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RHEM-SHCON</v>
          </cell>
          <cell r="D1013">
            <v>1.4305298294928686</v>
          </cell>
          <cell r="E1013">
            <v>2.9402723113060678</v>
          </cell>
          <cell r="F1013">
            <v>2.9402223434391952</v>
          </cell>
          <cell r="G1013">
            <v>2.9407288027287923</v>
          </cell>
          <cell r="H1013">
            <v>7.2244258225230542</v>
          </cell>
          <cell r="I1013">
            <v>10.871878942060102</v>
          </cell>
          <cell r="J1013">
            <v>10.872309813466449</v>
          </cell>
          <cell r="K1013">
            <v>10.871740735382849</v>
          </cell>
          <cell r="L1013">
            <v>10.870956190499811</v>
          </cell>
          <cell r="M1013">
            <v>10.870418931014742</v>
          </cell>
          <cell r="N1013">
            <v>8.928893349233352</v>
          </cell>
          <cell r="O1013">
            <v>3.906025319592906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RHEM-SHWOD</v>
          </cell>
          <cell r="D1014">
            <v>4.7266080032464632</v>
          </cell>
          <cell r="E1014">
            <v>5.1347953675887297</v>
          </cell>
          <cell r="F1014">
            <v>2.9904001340642039</v>
          </cell>
          <cell r="G1014">
            <v>2.9484860992703452</v>
          </cell>
          <cell r="H1014">
            <v>2.7450002490977128</v>
          </cell>
          <cell r="I1014">
            <v>2.7183992934485977</v>
          </cell>
          <cell r="J1014">
            <v>2.6903187584825043</v>
          </cell>
          <cell r="K1014">
            <v>2.2368435496098975</v>
          </cell>
          <cell r="L1014">
            <v>0.97575053144460666</v>
          </cell>
          <cell r="M1014">
            <v>0.9627548228168461</v>
          </cell>
          <cell r="N1014">
            <v>0.95372441316841172</v>
          </cell>
          <cell r="O1014">
            <v>0.729884499716419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RHEM-SHLTHC-NGA</v>
          </cell>
          <cell r="D1015">
            <v>6.7140815598221271E-2</v>
          </cell>
          <cell r="E1015">
            <v>1.3268662370741087E-3</v>
          </cell>
          <cell r="F1015">
            <v>0.35539311123065526</v>
          </cell>
          <cell r="G1015">
            <v>0.35090554958404546</v>
          </cell>
          <cell r="H1015">
            <v>0.34610280818528877</v>
          </cell>
          <cell r="I1015">
            <v>0.16519752659120171</v>
          </cell>
          <cell r="J1015">
            <v>5.7798438989285674E-4</v>
          </cell>
          <cell r="K1015">
            <v>2.1188348635127989E-4</v>
          </cell>
          <cell r="L1015">
            <v>1.7225033596268324E-2</v>
          </cell>
          <cell r="M1015">
            <v>0.2104497545806972</v>
          </cell>
          <cell r="N1015">
            <v>0.23287062898231298</v>
          </cell>
          <cell r="O1015">
            <v>0.27168663028854051</v>
          </cell>
        </row>
        <row r="1016">
          <cell r="A1016" t="str">
            <v>ITOT-SWHH2BR</v>
          </cell>
          <cell r="B1016" t="str">
            <v>VAR_fout</v>
          </cell>
          <cell r="C1016" t="str">
            <v>ITOT-SWH</v>
          </cell>
          <cell r="H1016">
            <v>8.3367251260924302</v>
          </cell>
          <cell r="I1016">
            <v>8.510068438481774</v>
          </cell>
          <cell r="J1016">
            <v>8.5101717087320345</v>
          </cell>
          <cell r="K1016">
            <v>10.133230844631678</v>
          </cell>
          <cell r="L1016">
            <v>11.866975258839986</v>
          </cell>
          <cell r="M1016">
            <v>12.872293528934561</v>
          </cell>
          <cell r="N1016">
            <v>12.872314479380073</v>
          </cell>
          <cell r="O1016">
            <v>12.872434563037514</v>
          </cell>
        </row>
        <row r="1017">
          <cell r="A1017" t="str">
            <v>ITOT-SWHH2BR</v>
          </cell>
          <cell r="B1017" t="str">
            <v>VAR_fin</v>
          </cell>
          <cell r="C1017" t="str">
            <v>IH2</v>
          </cell>
          <cell r="H1017">
            <v>10.333524950631389</v>
          </cell>
          <cell r="I1017">
            <v>10.525405121642736</v>
          </cell>
          <cell r="J1017">
            <v>10.502650426088117</v>
          </cell>
          <cell r="K1017">
            <v>12.478586567945202</v>
          </cell>
          <cell r="L1017">
            <v>14.607272013289505</v>
          </cell>
          <cell r="M1017">
            <v>15.837867884970803</v>
          </cell>
          <cell r="N1017">
            <v>15.831031242047329</v>
          </cell>
          <cell r="O1017">
            <v>15.8243223873672</v>
          </cell>
        </row>
        <row r="1018">
          <cell r="A1018" t="str">
            <v>ITOT-SWHH2BR</v>
          </cell>
          <cell r="B1018" t="str">
            <v>VAR_ncap</v>
          </cell>
          <cell r="C1018" t="str">
            <v>-</v>
          </cell>
          <cell r="H1018">
            <v>0.85469661754341297</v>
          </cell>
          <cell r="I1018">
            <v>1.4878364362417901E-4</v>
          </cell>
          <cell r="J1018">
            <v>1.5328529075915701E-4</v>
          </cell>
          <cell r="K1018">
            <v>0.86967999829251297</v>
          </cell>
          <cell r="L1018">
            <v>0.169238871735506</v>
          </cell>
          <cell r="M1018">
            <v>7.8603249643254297E-2</v>
          </cell>
          <cell r="N1018">
            <v>0.76962795327130795</v>
          </cell>
          <cell r="O1018">
            <v>0.27435538064760701</v>
          </cell>
        </row>
        <row r="1019">
          <cell r="A1019" t="str">
            <v>ITOT-SWHH2BR</v>
          </cell>
          <cell r="B1019" t="str">
            <v>VAR_cap</v>
          </cell>
          <cell r="C1019" t="str">
            <v>-</v>
          </cell>
          <cell r="H1019">
            <v>0.85469661754341297</v>
          </cell>
          <cell r="I1019">
            <v>0.73309151440551601</v>
          </cell>
          <cell r="J1019">
            <v>0.71411341670697293</v>
          </cell>
          <cell r="K1019">
            <v>0.86991315195293872</v>
          </cell>
          <cell r="L1019">
            <v>1.0389843689080454</v>
          </cell>
          <cell r="M1019">
            <v>1.1173763177954983</v>
          </cell>
          <cell r="N1019">
            <v>1.1176440997705881</v>
          </cell>
          <cell r="O1019">
            <v>1.1224218147090337</v>
          </cell>
        </row>
        <row r="1020">
          <cell r="A1020" t="str">
            <v>RHNS-SHSTG-ELC</v>
          </cell>
          <cell r="B1020" t="str">
            <v>VAR_fout</v>
          </cell>
          <cell r="C1020" t="str">
            <v>RHNS-SHAELCB</v>
          </cell>
          <cell r="E1020">
            <v>1.6465025881881671E-7</v>
          </cell>
          <cell r="F1020">
            <v>5.9405615713677392E-3</v>
          </cell>
          <cell r="G1020">
            <v>7.1520355226410454E-4</v>
          </cell>
          <cell r="H1020">
            <v>3.2289241210499815E-4</v>
          </cell>
          <cell r="I1020">
            <v>1.5834290132416757E-4</v>
          </cell>
          <cell r="J1020">
            <v>1.196118834794297E-3</v>
          </cell>
          <cell r="K1020">
            <v>9.8793674959346978E-4</v>
          </cell>
          <cell r="L1020">
            <v>1.2401944456792184E-3</v>
          </cell>
          <cell r="M1020">
            <v>9.748353931703671E-4</v>
          </cell>
          <cell r="N1020">
            <v>6.523401956102917E-4</v>
          </cell>
          <cell r="O1020">
            <v>1.134579800281556E-3</v>
          </cell>
        </row>
        <row r="1021">
          <cell r="A1021" t="str">
            <v>RHNS-SHSTG-ELC</v>
          </cell>
          <cell r="B1021" t="str">
            <v>VAR_fin</v>
          </cell>
          <cell r="C1021" t="str">
            <v>RHNS-SHAELCB</v>
          </cell>
          <cell r="E1021">
            <v>9.8905386062489486E-7</v>
          </cell>
          <cell r="F1021">
            <v>5.9418021116555263E-3</v>
          </cell>
          <cell r="G1021">
            <v>7.1612681596303399E-4</v>
          </cell>
          <cell r="H1021">
            <v>3.2376739586543904E-4</v>
          </cell>
          <cell r="I1021">
            <v>1.5918252824228543E-4</v>
          </cell>
          <cell r="J1021">
            <v>1.1970354049753139E-3</v>
          </cell>
          <cell r="K1021">
            <v>9.8884819574233864E-4</v>
          </cell>
          <cell r="L1021">
            <v>1.2411393232602764E-3</v>
          </cell>
          <cell r="M1021">
            <v>9.7576645497626281E-4</v>
          </cell>
          <cell r="N1021">
            <v>6.5324194213139941E-4</v>
          </cell>
          <cell r="O1021">
            <v>1.1355503291394324E-3</v>
          </cell>
        </row>
        <row r="1022">
          <cell r="A1022" t="str">
            <v>RHNS-SHSTG-ELC</v>
          </cell>
          <cell r="B1022" t="str">
            <v>VAR_ncap</v>
          </cell>
          <cell r="C1022" t="str">
            <v>-</v>
          </cell>
          <cell r="D1022">
            <v>3.1609767196783098E-4</v>
          </cell>
          <cell r="E1022">
            <v>6.7408781695716595E-4</v>
          </cell>
          <cell r="F1022">
            <v>6.2972694500778494E-5</v>
          </cell>
          <cell r="G1022">
            <v>5.31088822956694E-5</v>
          </cell>
          <cell r="H1022">
            <v>5.26764377587483E-5</v>
          </cell>
          <cell r="I1022">
            <v>3.5676474298958299E-5</v>
          </cell>
          <cell r="J1022">
            <v>1.8770103051219601E-4</v>
          </cell>
          <cell r="K1022">
            <v>1.4075259257028999E-4</v>
          </cell>
          <cell r="L1022">
            <v>1.96487883985668E-4</v>
          </cell>
          <cell r="M1022">
            <v>1.4843996694820401E-4</v>
          </cell>
          <cell r="N1022">
            <v>1.0444760629022299E-4</v>
          </cell>
          <cell r="O1022">
            <v>2.5893693987874002E-4</v>
          </cell>
        </row>
        <row r="1023">
          <cell r="A1023" t="str">
            <v>RHNS-SHSTG-ELC</v>
          </cell>
          <cell r="B1023" t="str">
            <v>VAR_cap</v>
          </cell>
          <cell r="C1023" t="str">
            <v>-</v>
          </cell>
          <cell r="D1023">
            <v>3.1609767196783098E-4</v>
          </cell>
          <cell r="E1023">
            <v>9.6820948454176959E-4</v>
          </cell>
          <cell r="F1023">
            <v>9.7022079184040243E-4</v>
          </cell>
          <cell r="G1023">
            <v>2.3013238097073594E-4</v>
          </cell>
          <cell r="H1023">
            <v>1.1706951219625299E-4</v>
          </cell>
          <cell r="I1023">
            <v>5.2393552181862393E-5</v>
          </cell>
          <cell r="J1023">
            <v>2.1573380379232211E-4</v>
          </cell>
          <cell r="K1023">
            <v>2.1561091487540599E-4</v>
          </cell>
          <cell r="L1023">
            <v>2.7940106906761006E-4</v>
          </cell>
          <cell r="M1023">
            <v>2.47126790039448E-4</v>
          </cell>
          <cell r="N1023">
            <v>1.7948979828468802E-4</v>
          </cell>
          <cell r="O1023">
            <v>3.3616221760966302E-4</v>
          </cell>
        </row>
        <row r="1024">
          <cell r="A1024" t="str">
            <v>RHES-SHCOABR</v>
          </cell>
          <cell r="B1024" t="str">
            <v>VAR_fout</v>
          </cell>
          <cell r="C1024" t="str">
            <v>CO2_R</v>
          </cell>
          <cell r="D1024">
            <v>9.2724121211269193</v>
          </cell>
          <cell r="E1024">
            <v>9.2723431043813598</v>
          </cell>
          <cell r="F1024">
            <v>0.79714449018844502</v>
          </cell>
          <cell r="G1024">
            <v>0.38225598067026001</v>
          </cell>
          <cell r="H1024">
            <v>0.146845198398253</v>
          </cell>
        </row>
        <row r="1025">
          <cell r="A1025" t="str">
            <v>RHES-SHCOABR</v>
          </cell>
          <cell r="B1025" t="str">
            <v>VAR_fout</v>
          </cell>
          <cell r="C1025" t="str">
            <v>RHES-SHCOA</v>
          </cell>
          <cell r="D1025">
            <v>7.2018734921374131E-2</v>
          </cell>
          <cell r="E1025">
            <v>7.2018198868981434E-2</v>
          </cell>
          <cell r="F1025">
            <v>6.1914135160267602E-3</v>
          </cell>
          <cell r="G1025">
            <v>2.9689784906427965E-3</v>
          </cell>
          <cell r="H1025">
            <v>1.140545230277694E-3</v>
          </cell>
        </row>
        <row r="1026">
          <cell r="A1026" t="str">
            <v>RHES-SHCOABR</v>
          </cell>
          <cell r="B1026" t="str">
            <v>VAR_fin</v>
          </cell>
          <cell r="C1026" t="str">
            <v>RCOA</v>
          </cell>
          <cell r="D1026">
            <v>0.10002602072413071</v>
          </cell>
          <cell r="E1026">
            <v>0.10002527620691867</v>
          </cell>
          <cell r="F1026">
            <v>8.5991854389260644E-3</v>
          </cell>
          <cell r="G1026">
            <v>4.1235812370038821E-3</v>
          </cell>
          <cell r="H1026">
            <v>1.5840905976079078E-3</v>
          </cell>
        </row>
        <row r="1027">
          <cell r="A1027" t="str">
            <v>RHES-SHCOABR</v>
          </cell>
          <cell r="B1027" t="str">
            <v>VAR_cap</v>
          </cell>
          <cell r="C1027" t="str">
            <v>-</v>
          </cell>
          <cell r="D1027">
            <v>7.0000000000000001E-3</v>
          </cell>
          <cell r="E1027">
            <v>6.9875280932600462E-3</v>
          </cell>
          <cell r="F1027">
            <v>8.5415823242689006E-4</v>
          </cell>
          <cell r="G1027">
            <v>4.5326179312916038E-4</v>
          </cell>
          <cell r="H1027">
            <v>1.174048065579799E-4</v>
          </cell>
        </row>
        <row r="1028">
          <cell r="A1028" t="str">
            <v>D-INGA</v>
          </cell>
          <cell r="B1028" t="str">
            <v>VAR_fout</v>
          </cell>
          <cell r="C1028" t="str">
            <v>CO2</v>
          </cell>
          <cell r="D1028">
            <v>2103.1741380448898</v>
          </cell>
          <cell r="E1028">
            <v>1693.2005544625099</v>
          </cell>
          <cell r="F1028">
            <v>1932.0112703260299</v>
          </cell>
          <cell r="G1028">
            <v>1290.1154407665899</v>
          </cell>
          <cell r="H1028">
            <v>586.09574271271902</v>
          </cell>
          <cell r="I1028">
            <v>409.25875854915898</v>
          </cell>
          <cell r="J1028">
            <v>86.246690928268293</v>
          </cell>
          <cell r="K1028">
            <v>12.9692137212056</v>
          </cell>
          <cell r="L1028">
            <v>14.9616512369092</v>
          </cell>
          <cell r="M1028">
            <v>2.4911534422439598</v>
          </cell>
          <cell r="N1028">
            <v>4.6908436008436398</v>
          </cell>
          <cell r="O1028">
            <v>8.0703860549145495E-2</v>
          </cell>
        </row>
        <row r="1029">
          <cell r="A1029" t="str">
            <v>D-INGA</v>
          </cell>
          <cell r="B1029" t="str">
            <v>VAR_fout</v>
          </cell>
          <cell r="C1029" t="str">
            <v>IH2</v>
          </cell>
          <cell r="H1029">
            <v>0.28208952865840647</v>
          </cell>
          <cell r="I1029">
            <v>0.22687107564545478</v>
          </cell>
          <cell r="J1029">
            <v>0.12757647272158268</v>
          </cell>
          <cell r="K1029">
            <v>8.7570233625596114E-2</v>
          </cell>
          <cell r="L1029">
            <v>8.857603495212113E-2</v>
          </cell>
          <cell r="M1029">
            <v>8.0736377625405337E-2</v>
          </cell>
          <cell r="N1029">
            <v>8.3112801456742935E-2</v>
          </cell>
          <cell r="O1029">
            <v>4.4387986173346591E-2</v>
          </cell>
        </row>
        <row r="1030">
          <cell r="A1030" t="str">
            <v>D-INGA</v>
          </cell>
          <cell r="B1030" t="str">
            <v>VAR_fout</v>
          </cell>
          <cell r="C1030" t="str">
            <v>INGA</v>
          </cell>
          <cell r="D1030">
            <v>37.496968069583019</v>
          </cell>
          <cell r="E1030">
            <v>29.926172380654236</v>
          </cell>
          <cell r="F1030">
            <v>36.732311762248585</v>
          </cell>
          <cell r="G1030">
            <v>25.418037307672972</v>
          </cell>
          <cell r="H1030">
            <v>12.974319012048102</v>
          </cell>
          <cell r="I1030">
            <v>9.8492663393402342</v>
          </cell>
          <cell r="J1030">
            <v>4.1405169679270131</v>
          </cell>
          <cell r="K1030">
            <v>2.8455345920312549</v>
          </cell>
          <cell r="L1030">
            <v>2.8807304991133913</v>
          </cell>
          <cell r="M1030">
            <v>2.6603806989066765</v>
          </cell>
          <cell r="N1030">
            <v>2.6992749307295338</v>
          </cell>
          <cell r="O1030">
            <v>2.6219900448372599</v>
          </cell>
        </row>
        <row r="1031">
          <cell r="A1031" t="str">
            <v>D-INGA</v>
          </cell>
          <cell r="B1031" t="str">
            <v>VAR_fin</v>
          </cell>
          <cell r="C1031" t="str">
            <v>NGA</v>
          </cell>
          <cell r="D1031">
            <v>37.290321596540664</v>
          </cell>
          <cell r="E1031">
            <v>30.021286426640199</v>
          </cell>
          <cell r="F1031">
            <v>34.255518977411768</v>
          </cell>
          <cell r="G1031">
            <v>22.874387247634573</v>
          </cell>
          <cell r="H1031">
            <v>10.391768487814163</v>
          </cell>
          <cell r="I1031">
            <v>7.2563609671836637</v>
          </cell>
          <cell r="J1031">
            <v>1.5291966476643317</v>
          </cell>
          <cell r="K1031">
            <v>0.22995059789371639</v>
          </cell>
          <cell r="L1031">
            <v>0.2652775042005176</v>
          </cell>
          <cell r="M1031">
            <v>4.4169387273829186E-2</v>
          </cell>
          <cell r="N1031">
            <v>8.3170985830560915E-2</v>
          </cell>
          <cell r="O1031">
            <v>1.4309195132827207E-3</v>
          </cell>
        </row>
        <row r="1032">
          <cell r="A1032" t="str">
            <v>D-INGA</v>
          </cell>
          <cell r="B1032" t="str">
            <v>VAR_fin</v>
          </cell>
          <cell r="C1032" t="str">
            <v>BNGA</v>
          </cell>
          <cell r="D1032">
            <v>0.32643502173041949</v>
          </cell>
          <cell r="E1032">
            <v>4.8378420233118844E-4</v>
          </cell>
          <cell r="F1032">
            <v>2.5941385475072778</v>
          </cell>
          <cell r="G1032">
            <v>2.6248707211356024</v>
          </cell>
          <cell r="H1032">
            <v>2.6248779220743317</v>
          </cell>
          <cell r="I1032">
            <v>2.6248792629207003</v>
          </cell>
          <cell r="J1032">
            <v>2.624879959342012</v>
          </cell>
          <cell r="K1032">
            <v>2.6248802520479186</v>
          </cell>
          <cell r="L1032">
            <v>2.6248880246808999</v>
          </cell>
          <cell r="M1032">
            <v>2.6249048919343529</v>
          </cell>
          <cell r="N1032">
            <v>2.6249274640327389</v>
          </cell>
          <cell r="O1032">
            <v>2.6290005704811246</v>
          </cell>
        </row>
        <row r="1033">
          <cell r="A1033" t="str">
            <v>D-INGA</v>
          </cell>
          <cell r="B1033" t="str">
            <v>VAR_fin</v>
          </cell>
          <cell r="C1033" t="str">
            <v>H2</v>
          </cell>
          <cell r="H1033">
            <v>0.28208952865847287</v>
          </cell>
          <cell r="I1033">
            <v>0.22686591377585352</v>
          </cell>
          <cell r="J1033">
            <v>0.12757575222730047</v>
          </cell>
          <cell r="K1033">
            <v>8.7573330013970052E-2</v>
          </cell>
          <cell r="L1033">
            <v>8.8576034952127417E-2</v>
          </cell>
          <cell r="M1033">
            <v>8.0731690880065959E-2</v>
          </cell>
          <cell r="N1033">
            <v>8.3109789408587348E-2</v>
          </cell>
          <cell r="O1033">
            <v>4.4388378961337564E-2</v>
          </cell>
        </row>
        <row r="1034">
          <cell r="A1034" t="str">
            <v>D-INGA</v>
          </cell>
          <cell r="B1034" t="str">
            <v>VAR_ncap</v>
          </cell>
          <cell r="C1034" t="str">
            <v>-</v>
          </cell>
          <cell r="D1034">
            <v>3.9705734446336996E-6</v>
          </cell>
          <cell r="E1034">
            <v>1.97111900572338E-6</v>
          </cell>
          <cell r="F1034">
            <v>2.5676942622211901E-6</v>
          </cell>
          <cell r="G1034">
            <v>3.3291252014087801E-6</v>
          </cell>
          <cell r="H1034">
            <v>1.13156063205177E-5</v>
          </cell>
          <cell r="I1034">
            <v>1.12443182450071E-5</v>
          </cell>
          <cell r="J1034">
            <v>1.8647957732401801E-5</v>
          </cell>
          <cell r="K1034">
            <v>0.31941529324535201</v>
          </cell>
          <cell r="L1034">
            <v>1.4683183466151199E-4</v>
          </cell>
          <cell r="M1034">
            <v>6.3302316686017805E-4</v>
          </cell>
          <cell r="N1034">
            <v>1.1643599409285001E-3</v>
          </cell>
          <cell r="O1034">
            <v>3.5080091042418702E-3</v>
          </cell>
        </row>
        <row r="1035">
          <cell r="A1035" t="str">
            <v>D-INGA</v>
          </cell>
          <cell r="B1035" t="str">
            <v>VAR_cap</v>
          </cell>
          <cell r="C1035" t="str">
            <v>-</v>
          </cell>
          <cell r="D1035">
            <v>1.9844873408395447</v>
          </cell>
          <cell r="E1035">
            <v>1.9844893119585503</v>
          </cell>
          <cell r="F1035">
            <v>1.9844918796528126</v>
          </cell>
          <cell r="G1035">
            <v>1.9844952087780139</v>
          </cell>
          <cell r="H1035">
            <v>1.9845065243843345</v>
          </cell>
          <cell r="I1035">
            <v>1.9845177687025795</v>
          </cell>
          <cell r="J1035">
            <v>1.9845364166603119</v>
          </cell>
          <cell r="K1035">
            <v>1.212882594847611</v>
          </cell>
          <cell r="L1035">
            <v>0.42646322067290604</v>
          </cell>
          <cell r="M1035">
            <v>0.32024429254597497</v>
          </cell>
          <cell r="N1035">
            <v>0.321403444611982</v>
          </cell>
          <cell r="O1035">
            <v>0.32490872517434199</v>
          </cell>
        </row>
        <row r="1036">
          <cell r="A1036" t="str">
            <v>RHEM-SHNGAHP</v>
          </cell>
          <cell r="B1036" t="str">
            <v>VAR_fout</v>
          </cell>
          <cell r="C1036" t="str">
            <v>CO2_R</v>
          </cell>
          <cell r="F1036">
            <v>0.25031291547336698</v>
          </cell>
          <cell r="G1036">
            <v>0.30098855332093899</v>
          </cell>
          <cell r="H1036">
            <v>1.5756540612930301</v>
          </cell>
          <cell r="I1036">
            <v>18.4140470871091</v>
          </cell>
          <cell r="J1036">
            <v>86.950198175855107</v>
          </cell>
          <cell r="K1036">
            <v>84.719552677486007</v>
          </cell>
          <cell r="L1036">
            <v>84.719201590203895</v>
          </cell>
          <cell r="M1036">
            <v>84.718877901720305</v>
          </cell>
          <cell r="N1036">
            <v>84.718599736399895</v>
          </cell>
          <cell r="O1036">
            <v>84.718201983217199</v>
          </cell>
        </row>
        <row r="1037">
          <cell r="A1037" t="str">
            <v>RHEM-SHNGAHP</v>
          </cell>
          <cell r="B1037" t="str">
            <v>VAR_fout</v>
          </cell>
          <cell r="C1037" t="str">
            <v>RHEM-SHANGAH</v>
          </cell>
          <cell r="F1037">
            <v>8.8763445203321745E-3</v>
          </cell>
          <cell r="G1037">
            <v>1.1100287072828964E-2</v>
          </cell>
          <cell r="H1037">
            <v>6.0064826804610123E-2</v>
          </cell>
          <cell r="I1037">
            <v>0.72480823640748382</v>
          </cell>
          <cell r="J1037">
            <v>3.5150080113643543</v>
          </cell>
          <cell r="K1037">
            <v>3.5149601642786736</v>
          </cell>
          <cell r="L1037">
            <v>3.5149455978914368</v>
          </cell>
          <cell r="M1037">
            <v>3.5149321682628627</v>
          </cell>
          <cell r="N1037">
            <v>3.5149206273612705</v>
          </cell>
          <cell r="O1037">
            <v>3.514904124835605</v>
          </cell>
        </row>
        <row r="1038">
          <cell r="A1038" t="str">
            <v>RHEM-SHNGAHP</v>
          </cell>
          <cell r="B1038" t="str">
            <v>VAR_fin</v>
          </cell>
          <cell r="C1038" t="str">
            <v>RHEMELCHPC</v>
          </cell>
          <cell r="F1038">
            <v>8.8763445203321745E-3</v>
          </cell>
          <cell r="G1038">
            <v>1.1100287072828964E-2</v>
          </cell>
          <cell r="H1038">
            <v>6.0064826804610123E-2</v>
          </cell>
          <cell r="I1038">
            <v>0.72480823640748382</v>
          </cell>
          <cell r="J1038">
            <v>3.5150080113643543</v>
          </cell>
          <cell r="K1038">
            <v>3.5149601642786736</v>
          </cell>
          <cell r="L1038">
            <v>3.5149455978914368</v>
          </cell>
          <cell r="M1038">
            <v>3.5149321682628627</v>
          </cell>
          <cell r="N1038">
            <v>3.5149206273612705</v>
          </cell>
          <cell r="O1038">
            <v>3.514904124835605</v>
          </cell>
        </row>
        <row r="1039">
          <cell r="A1039" t="str">
            <v>RHEM-SHNGAHP</v>
          </cell>
          <cell r="B1039" t="str">
            <v>VAR_fin</v>
          </cell>
          <cell r="C1039" t="str">
            <v>RNGA</v>
          </cell>
          <cell r="F1039">
            <v>4.4381722601660881E-3</v>
          </cell>
          <cell r="G1039">
            <v>5.3366764773216148E-3</v>
          </cell>
          <cell r="H1039">
            <v>2.7937128746330264E-2</v>
          </cell>
          <cell r="I1039">
            <v>0.32649019657994771</v>
          </cell>
          <cell r="J1039">
            <v>1.5416701804229627</v>
          </cell>
          <cell r="K1039">
            <v>1.5021197283242205</v>
          </cell>
          <cell r="L1039">
            <v>1.50211350337241</v>
          </cell>
          <cell r="M1039">
            <v>1.5021077642148992</v>
          </cell>
          <cell r="N1039">
            <v>1.5021028322056686</v>
          </cell>
          <cell r="O1039">
            <v>1.5020957798442756</v>
          </cell>
        </row>
        <row r="1040">
          <cell r="A1040" t="str">
            <v>RHEM-SHNGAHP</v>
          </cell>
          <cell r="B1040" t="str">
            <v>VAR_ncap</v>
          </cell>
          <cell r="C1040" t="str">
            <v>-</v>
          </cell>
          <cell r="D1040">
            <v>1.9038127551096599E-6</v>
          </cell>
          <cell r="E1040">
            <v>6.4986828268780203E-6</v>
          </cell>
          <cell r="F1040">
            <v>7.6955848989613998E-4</v>
          </cell>
          <cell r="G1040">
            <v>6.17555236145891E-5</v>
          </cell>
          <cell r="H1040">
            <v>3.5216410098324298E-3</v>
          </cell>
          <cell r="I1040">
            <v>4.7670671213193599E-2</v>
          </cell>
          <cell r="J1040">
            <v>0.197548376060771</v>
          </cell>
          <cell r="K1040">
            <v>5.1712611314953701E-3</v>
          </cell>
          <cell r="L1040">
            <v>6.4490340624366302E-2</v>
          </cell>
          <cell r="M1040">
            <v>0.178797314901564</v>
          </cell>
          <cell r="N1040">
            <v>2.5061786083391598E-2</v>
          </cell>
          <cell r="O1040">
            <v>4.4742879771177302E-2</v>
          </cell>
        </row>
        <row r="1041">
          <cell r="A1041" t="str">
            <v>RHEM-SHNGAHP</v>
          </cell>
          <cell r="B1041" t="str">
            <v>VAR_cap</v>
          </cell>
          <cell r="C1041" t="str">
            <v>-</v>
          </cell>
          <cell r="D1041">
            <v>1.9038127551096599E-6</v>
          </cell>
          <cell r="E1041">
            <v>8.2560362080887194E-6</v>
          </cell>
          <cell r="F1041">
            <v>7.7729905078721825E-4</v>
          </cell>
          <cell r="G1041">
            <v>8.384855612114041E-4</v>
          </cell>
          <cell r="H1041">
            <v>4.3542586472148041E-3</v>
          </cell>
          <cell r="I1041">
            <v>5.1400696467796936E-2</v>
          </cell>
          <cell r="J1041">
            <v>0.24873907373889792</v>
          </cell>
          <cell r="K1041">
            <v>0.25038685121932391</v>
          </cell>
          <cell r="L1041">
            <v>0.24835666603251763</v>
          </cell>
          <cell r="M1041">
            <v>0.24845523351837087</v>
          </cell>
          <cell r="N1041">
            <v>0.24881539799718483</v>
          </cell>
          <cell r="O1041">
            <v>0.24859786639388387</v>
          </cell>
        </row>
        <row r="1042">
          <cell r="A1042" t="str">
            <v>D-SPLT</v>
          </cell>
          <cell r="B1042" t="str">
            <v>VAR_fout</v>
          </cell>
          <cell r="C1042" t="str">
            <v>SPLT</v>
          </cell>
          <cell r="D1042">
            <v>2.0856549573344254</v>
          </cell>
          <cell r="E1042">
            <v>2.4001126693065502</v>
          </cell>
          <cell r="F1042">
            <v>2.009456610092875</v>
          </cell>
          <cell r="G1042">
            <v>2.1665332302862703</v>
          </cell>
          <cell r="H1042">
            <v>2.3173907288305031</v>
          </cell>
          <cell r="I1042">
            <v>2.429416754473706</v>
          </cell>
          <cell r="J1042">
            <v>2.3848771462206302</v>
          </cell>
          <cell r="K1042">
            <v>2.4699557615301257</v>
          </cell>
          <cell r="L1042">
            <v>2.4329268887663686</v>
          </cell>
          <cell r="M1042">
            <v>2.4505652398732383</v>
          </cell>
          <cell r="N1042">
            <v>2.4516930647270687</v>
          </cell>
          <cell r="O1042">
            <v>2.4534534339471032</v>
          </cell>
        </row>
        <row r="1043">
          <cell r="A1043" t="str">
            <v>D-SPLT</v>
          </cell>
          <cell r="B1043" t="str">
            <v>VAR_fin</v>
          </cell>
          <cell r="C1043" t="str">
            <v>PLT</v>
          </cell>
          <cell r="D1043">
            <v>2.0856549573344254</v>
          </cell>
          <cell r="E1043">
            <v>2.4001126693065502</v>
          </cell>
          <cell r="F1043">
            <v>2.009456610092875</v>
          </cell>
          <cell r="G1043">
            <v>2.1665332302862703</v>
          </cell>
          <cell r="H1043">
            <v>2.3173907288305031</v>
          </cell>
          <cell r="I1043">
            <v>2.429416754473706</v>
          </cell>
          <cell r="J1043">
            <v>2.3848771462206302</v>
          </cell>
          <cell r="K1043">
            <v>2.4699557615301257</v>
          </cell>
          <cell r="L1043">
            <v>2.4329268887663686</v>
          </cell>
          <cell r="M1043">
            <v>2.4505652398732383</v>
          </cell>
          <cell r="N1043">
            <v>2.4516930647270687</v>
          </cell>
          <cell r="O1043">
            <v>2.4534534339471032</v>
          </cell>
        </row>
        <row r="1044">
          <cell r="A1044" t="str">
            <v>RHES-SHCONBR</v>
          </cell>
          <cell r="B1044" t="str">
            <v>VAR_fout</v>
          </cell>
          <cell r="C1044" t="str">
            <v>RHES-SHCON</v>
          </cell>
          <cell r="F1044">
            <v>4.2257992066117096E-4</v>
          </cell>
          <cell r="G1044">
            <v>4.3153109091726701E-4</v>
          </cell>
          <cell r="H1044">
            <v>6.4899591622553248E-4</v>
          </cell>
          <cell r="I1044">
            <v>6.7479775963342841E-4</v>
          </cell>
          <cell r="J1044">
            <v>6.8547715930995681E-4</v>
          </cell>
          <cell r="K1044">
            <v>1.6642516988017895E-3</v>
          </cell>
          <cell r="L1044">
            <v>1.9276497209775956E-3</v>
          </cell>
          <cell r="M1044">
            <v>2.2235361263703299E-3</v>
          </cell>
          <cell r="N1044">
            <v>3.5024402736901522E-2</v>
          </cell>
          <cell r="O1044">
            <v>1.6204558208362651E-2</v>
          </cell>
        </row>
        <row r="1045">
          <cell r="A1045" t="str">
            <v>RHES-SHCONBR</v>
          </cell>
          <cell r="B1045" t="str">
            <v>VAR_fin</v>
          </cell>
          <cell r="C1045" t="str">
            <v>CON</v>
          </cell>
          <cell r="F1045">
            <v>4.2257992066117096E-4</v>
          </cell>
          <cell r="G1045">
            <v>4.3153109091726701E-4</v>
          </cell>
          <cell r="H1045">
            <v>6.4899591622553248E-4</v>
          </cell>
          <cell r="I1045">
            <v>6.7479775963342841E-4</v>
          </cell>
          <cell r="J1045">
            <v>6.8547715930995681E-4</v>
          </cell>
          <cell r="K1045">
            <v>1.6642516988017895E-3</v>
          </cell>
          <cell r="L1045">
            <v>1.9276497209775956E-3</v>
          </cell>
          <cell r="M1045">
            <v>2.2235361263703299E-3</v>
          </cell>
          <cell r="N1045">
            <v>3.5024402736901522E-2</v>
          </cell>
          <cell r="O1045">
            <v>1.6204558208362651E-2</v>
          </cell>
        </row>
        <row r="1046">
          <cell r="A1046" t="str">
            <v>RHES-SHCONBR</v>
          </cell>
          <cell r="B1046" t="str">
            <v>VAR_ncap</v>
          </cell>
          <cell r="C1046" t="str">
            <v>-</v>
          </cell>
          <cell r="E1046">
            <v>1.9306237067672999E-7</v>
          </cell>
          <cell r="F1046">
            <v>3.9696958179301203E-5</v>
          </cell>
          <cell r="G1046">
            <v>3.3592703609704198E-7</v>
          </cell>
          <cell r="H1046">
            <v>2.0522522635947501E-5</v>
          </cell>
          <cell r="I1046">
            <v>7.6299563715330004E-7</v>
          </cell>
          <cell r="J1046">
            <v>4.3432782677961802E-7</v>
          </cell>
          <cell r="K1046">
            <v>8.5828918419194705E-5</v>
          </cell>
          <cell r="L1046">
            <v>2.5342583328725999E-5</v>
          </cell>
          <cell r="M1046">
            <v>3.4457234737960798E-5</v>
          </cell>
          <cell r="N1046">
            <v>2.6632679262730101E-3</v>
          </cell>
          <cell r="O1046">
            <v>1.91197986755737E-7</v>
          </cell>
        </row>
        <row r="1047">
          <cell r="A1047" t="str">
            <v>RHES-SHCONBR</v>
          </cell>
          <cell r="B1047" t="str">
            <v>VAR_cap</v>
          </cell>
          <cell r="C1047" t="str">
            <v>-</v>
          </cell>
          <cell r="E1047">
            <v>1.9306237067672999E-7</v>
          </cell>
          <cell r="F1047">
            <v>3.9846493336685039E-5</v>
          </cell>
          <cell r="G1047">
            <v>4.0120495717764731E-5</v>
          </cell>
          <cell r="H1047">
            <v>6.0544529522869117E-5</v>
          </cell>
          <cell r="I1047">
            <v>6.1061815124965305E-5</v>
          </cell>
          <cell r="J1047">
            <v>6.1337569023057825E-5</v>
          </cell>
          <cell r="K1047">
            <v>1.470366684180292E-4</v>
          </cell>
          <cell r="L1047">
            <v>1.723532507887501E-4</v>
          </cell>
          <cell r="M1047">
            <v>2.0672710301360226E-4</v>
          </cell>
          <cell r="N1047">
            <v>2.8700684387585195E-3</v>
          </cell>
          <cell r="O1047">
            <v>2.870236963304444E-3</v>
          </cell>
        </row>
        <row r="1048">
          <cell r="A1048" t="str">
            <v>RHSA-WHSOLBR</v>
          </cell>
          <cell r="B1048" t="str">
            <v>VAR_fout</v>
          </cell>
          <cell r="C1048" t="str">
            <v>RHSA-WHASOL</v>
          </cell>
          <cell r="D1048">
            <v>1.721488024659851</v>
          </cell>
          <cell r="E1048">
            <v>1.9867512513508356</v>
          </cell>
          <cell r="F1048">
            <v>1.5480255856070948</v>
          </cell>
          <cell r="G1048">
            <v>1.7009603006116252</v>
          </cell>
          <cell r="H1048">
            <v>1.2271050371597667</v>
          </cell>
          <cell r="I1048">
            <v>2.5495097717746291</v>
          </cell>
          <cell r="J1048">
            <v>3.5532546428515297</v>
          </cell>
          <cell r="K1048">
            <v>3.5601005821532561</v>
          </cell>
          <cell r="L1048">
            <v>2.9236744277731268</v>
          </cell>
          <cell r="M1048">
            <v>0.78083160043666711</v>
          </cell>
          <cell r="N1048">
            <v>3.0703178906772877</v>
          </cell>
          <cell r="O1048">
            <v>2.3882955554092367</v>
          </cell>
        </row>
        <row r="1049">
          <cell r="A1049" t="str">
            <v>RHSA-WHSOLBR</v>
          </cell>
          <cell r="B1049" t="str">
            <v>VAR_fin</v>
          </cell>
          <cell r="C1049" t="str">
            <v>SOL</v>
          </cell>
          <cell r="D1049">
            <v>1.721488024659851</v>
          </cell>
          <cell r="E1049">
            <v>1.9867512513508356</v>
          </cell>
          <cell r="F1049">
            <v>1.5480255856070948</v>
          </cell>
          <cell r="G1049">
            <v>1.7009603006116252</v>
          </cell>
          <cell r="H1049">
            <v>1.2271050371597667</v>
          </cell>
          <cell r="I1049">
            <v>2.5495097717746291</v>
          </cell>
          <cell r="J1049">
            <v>3.5532546428515297</v>
          </cell>
          <cell r="K1049">
            <v>3.5601005821532561</v>
          </cell>
          <cell r="L1049">
            <v>2.9236744277731268</v>
          </cell>
          <cell r="M1049">
            <v>0.78083160043666711</v>
          </cell>
          <cell r="N1049">
            <v>3.0703178906772877</v>
          </cell>
          <cell r="O1049">
            <v>2.3882955554092367</v>
          </cell>
        </row>
        <row r="1050">
          <cell r="A1050" t="str">
            <v>RHSA-WHSOLBR</v>
          </cell>
          <cell r="B1050" t="str">
            <v>VAR_fin</v>
          </cell>
          <cell r="C1050" t="str">
            <v>RHSASOLBRC</v>
          </cell>
          <cell r="D1050">
            <v>1.721488024659851</v>
          </cell>
          <cell r="E1050">
            <v>1.9867512513508356</v>
          </cell>
          <cell r="F1050">
            <v>1.5480255856070948</v>
          </cell>
          <cell r="G1050">
            <v>1.7009603006116252</v>
          </cell>
          <cell r="H1050">
            <v>1.2271050371597667</v>
          </cell>
          <cell r="I1050">
            <v>2.5495097717746291</v>
          </cell>
          <cell r="J1050">
            <v>3.5532546428515297</v>
          </cell>
          <cell r="K1050">
            <v>3.5601005821532561</v>
          </cell>
          <cell r="L1050">
            <v>2.9236744277731268</v>
          </cell>
          <cell r="M1050">
            <v>0.78083160043666711</v>
          </cell>
          <cell r="N1050">
            <v>3.0703178906772877</v>
          </cell>
          <cell r="O1050">
            <v>2.3882955554092367</v>
          </cell>
        </row>
        <row r="1051">
          <cell r="A1051" t="str">
            <v>RHSA-WHSOLBR</v>
          </cell>
          <cell r="B1051" t="str">
            <v>VAR_ncap</v>
          </cell>
          <cell r="C1051" t="str">
            <v>-</v>
          </cell>
          <cell r="E1051">
            <v>8.2580282323944307E-2</v>
          </cell>
          <cell r="F1051">
            <v>7.4011574959010796E-6</v>
          </cell>
          <cell r="G1051">
            <v>1.9640082389094399E-5</v>
          </cell>
          <cell r="H1051">
            <v>7.4666808127378401E-2</v>
          </cell>
          <cell r="I1051">
            <v>0.470826399845369</v>
          </cell>
          <cell r="J1051">
            <v>0.35543136976008799</v>
          </cell>
          <cell r="K1051">
            <v>3.70910492127847E-4</v>
          </cell>
          <cell r="L1051">
            <v>0.113758652378879</v>
          </cell>
          <cell r="M1051">
            <v>6.8072521796228101E-5</v>
          </cell>
          <cell r="N1051">
            <v>0.36998939049604401</v>
          </cell>
          <cell r="O1051">
            <v>2.5807081878469602E-4</v>
          </cell>
        </row>
        <row r="1052">
          <cell r="A1052" t="str">
            <v>RHSA-WHSOLBR</v>
          </cell>
          <cell r="B1052" t="str">
            <v>VAR_cap</v>
          </cell>
          <cell r="C1052" t="str">
            <v>-</v>
          </cell>
          <cell r="D1052">
            <v>0.25000991745774798</v>
          </cell>
          <cell r="E1052">
            <v>0.3325901997816923</v>
          </cell>
          <cell r="F1052">
            <v>0.33259760093918816</v>
          </cell>
          <cell r="G1052">
            <v>0.3326172410215773</v>
          </cell>
          <cell r="H1052">
            <v>0.18183954572732441</v>
          </cell>
          <cell r="I1052">
            <v>0.54551066581155405</v>
          </cell>
          <cell r="J1052">
            <v>0.90092457773283496</v>
          </cell>
          <cell r="K1052">
            <v>0.82662868009758494</v>
          </cell>
          <cell r="L1052">
            <v>0.49481229730971799</v>
          </cell>
          <cell r="M1052">
            <v>0.114197635392803</v>
          </cell>
          <cell r="N1052">
            <v>0.447818761577228</v>
          </cell>
          <cell r="O1052">
            <v>0.37031553383662502</v>
          </cell>
        </row>
        <row r="1053">
          <cell r="A1053" t="str">
            <v>SCOM-SHCONBR</v>
          </cell>
          <cell r="B1053" t="str">
            <v>VAR_ncap</v>
          </cell>
          <cell r="C1053" t="str">
            <v>-</v>
          </cell>
          <cell r="D1053">
            <v>2.7101662835166699E-8</v>
          </cell>
          <cell r="E1053">
            <v>6.0389524163096201E-8</v>
          </cell>
          <cell r="F1053">
            <v>5.2450350552388198E-8</v>
          </cell>
          <cell r="G1053">
            <v>4.85744584556519E-8</v>
          </cell>
          <cell r="H1053">
            <v>7.6990900602111397E-8</v>
          </cell>
          <cell r="I1053">
            <v>7.9649708251963094E-8</v>
          </cell>
          <cell r="J1053">
            <v>1.0162183606722099E-7</v>
          </cell>
          <cell r="K1053">
            <v>1.42311605660669E-7</v>
          </cell>
          <cell r="L1053">
            <v>1.2837520337788599E-7</v>
          </cell>
          <cell r="M1053">
            <v>1.8841143453829499E-7</v>
          </cell>
          <cell r="N1053">
            <v>2.19686564661488E-7</v>
          </cell>
          <cell r="O1053">
            <v>3.7338633120939302E-7</v>
          </cell>
        </row>
        <row r="1054">
          <cell r="A1054" t="str">
            <v>SCOM-SHCONBR</v>
          </cell>
          <cell r="B1054" t="str">
            <v>VAR_cap</v>
          </cell>
          <cell r="C1054" t="str">
            <v>-</v>
          </cell>
          <cell r="D1054">
            <v>2.7101662835166699E-8</v>
          </cell>
          <cell r="E1054">
            <v>6.2580276859002294E-8</v>
          </cell>
          <cell r="F1054">
            <v>7.3377433849195189E-8</v>
          </cell>
          <cell r="G1054">
            <v>7.5180982205893994E-8</v>
          </cell>
          <cell r="H1054">
            <v>8.6546799679373998E-8</v>
          </cell>
          <cell r="I1054">
            <v>8.2552737422825014E-8</v>
          </cell>
          <cell r="J1054">
            <v>9.7636216256211007E-8</v>
          </cell>
          <cell r="K1054">
            <v>9.8730562190049959E-8</v>
          </cell>
          <cell r="L1054">
            <v>1.3331552762262401E-7</v>
          </cell>
          <cell r="M1054">
            <v>1.9234293364041306E-7</v>
          </cell>
          <cell r="N1054">
            <v>4.3601025368072392E-7</v>
          </cell>
          <cell r="O1054">
            <v>1.083123999961751E-6</v>
          </cell>
        </row>
        <row r="1055">
          <cell r="A1055" t="str">
            <v>RHES-SHSOLBR</v>
          </cell>
          <cell r="B1055" t="str">
            <v>VAR_fout</v>
          </cell>
          <cell r="C1055" t="str">
            <v>RHES-SHASOL</v>
          </cell>
          <cell r="D1055">
            <v>0.37732610756439694</v>
          </cell>
          <cell r="E1055">
            <v>0.43547197589743952</v>
          </cell>
          <cell r="F1055">
            <v>0.43481062328504427</v>
          </cell>
          <cell r="G1055">
            <v>0.40577628322442072</v>
          </cell>
          <cell r="H1055">
            <v>0.4140004817044185</v>
          </cell>
          <cell r="I1055">
            <v>0.87201435123626514</v>
          </cell>
          <cell r="J1055">
            <v>1.317505892575453</v>
          </cell>
          <cell r="K1055">
            <v>1.2891845775413195</v>
          </cell>
          <cell r="L1055">
            <v>1.1377238225176352</v>
          </cell>
          <cell r="M1055">
            <v>0.59088633847916605</v>
          </cell>
          <cell r="N1055">
            <v>1.1207052745288357</v>
          </cell>
          <cell r="O1055">
            <v>0.97016985976496539</v>
          </cell>
        </row>
        <row r="1056">
          <cell r="A1056" t="str">
            <v>RHES-SHSOLBR</v>
          </cell>
          <cell r="B1056" t="str">
            <v>VAR_fin</v>
          </cell>
          <cell r="C1056" t="str">
            <v>SOL</v>
          </cell>
          <cell r="D1056">
            <v>0.37732610756439694</v>
          </cell>
          <cell r="E1056">
            <v>0.43547197589743952</v>
          </cell>
          <cell r="F1056">
            <v>0.43481062328504427</v>
          </cell>
          <cell r="G1056">
            <v>0.40577628322442072</v>
          </cell>
          <cell r="H1056">
            <v>0.4140004817044185</v>
          </cell>
          <cell r="I1056">
            <v>0.87201435123626514</v>
          </cell>
          <cell r="J1056">
            <v>1.317505892575453</v>
          </cell>
          <cell r="K1056">
            <v>1.2891845775413195</v>
          </cell>
          <cell r="L1056">
            <v>1.1377238225176352</v>
          </cell>
          <cell r="M1056">
            <v>0.59088633847916605</v>
          </cell>
          <cell r="N1056">
            <v>1.1207052745288357</v>
          </cell>
          <cell r="O1056">
            <v>0.97016985976496539</v>
          </cell>
        </row>
        <row r="1057">
          <cell r="A1057" t="str">
            <v>RHES-SHSOLBR</v>
          </cell>
          <cell r="B1057" t="str">
            <v>VAR_ncap</v>
          </cell>
          <cell r="C1057" t="str">
            <v>-</v>
          </cell>
          <cell r="E1057">
            <v>8.4973037925521397E-3</v>
          </cell>
          <cell r="F1057">
            <v>2.5531322072310899E-6</v>
          </cell>
          <cell r="G1057">
            <v>4.10952425332867E-6</v>
          </cell>
          <cell r="H1057">
            <v>4.2712411637200999E-2</v>
          </cell>
          <cell r="I1057">
            <v>0.119184719464318</v>
          </cell>
          <cell r="J1057">
            <v>9.92626210619868E-2</v>
          </cell>
          <cell r="K1057">
            <v>3.4288711329624598E-2</v>
          </cell>
          <cell r="L1057">
            <v>0.105855062017488</v>
          </cell>
          <cell r="M1057">
            <v>9.6521394858774798E-2</v>
          </cell>
          <cell r="N1057">
            <v>5.4128193825052497E-2</v>
          </cell>
          <cell r="O1057">
            <v>7.0979404411805294E-2</v>
          </cell>
        </row>
        <row r="1058">
          <cell r="A1058" t="str">
            <v>RHES-SHSOLBR</v>
          </cell>
          <cell r="B1058" t="str">
            <v>VAR_cap</v>
          </cell>
          <cell r="C1058" t="str">
            <v>-</v>
          </cell>
          <cell r="D1058">
            <v>5.4798678617278197E-2</v>
          </cell>
          <cell r="E1058">
            <v>6.3295982409830337E-2</v>
          </cell>
          <cell r="F1058">
            <v>6.3298535542037571E-2</v>
          </cell>
          <cell r="G1058">
            <v>6.3302645066290894E-2</v>
          </cell>
          <cell r="H1058">
            <v>6.1283803965864997E-2</v>
          </cell>
          <cell r="I1058">
            <v>0.16190099495163501</v>
          </cell>
          <cell r="J1058">
            <v>0.26115975216350501</v>
          </cell>
          <cell r="K1058">
            <v>0.25273605185592901</v>
          </cell>
          <cell r="L1058">
            <v>0.24456776906595801</v>
          </cell>
          <cell r="M1058">
            <v>0.23666516820588701</v>
          </cell>
          <cell r="N1058">
            <v>0.229020429346381</v>
          </cell>
          <cell r="O1058">
            <v>0.221628993095633</v>
          </cell>
        </row>
        <row r="1059">
          <cell r="A1059" t="str">
            <v>SCOM-SHSOLBR</v>
          </cell>
          <cell r="B1059" t="str">
            <v>VAR_fout</v>
          </cell>
          <cell r="C1059" t="str">
            <v>SCOM-SHASOL</v>
          </cell>
          <cell r="D1059">
            <v>0.62700467658434278</v>
          </cell>
          <cell r="E1059">
            <v>0.68734259595498126</v>
          </cell>
          <cell r="F1059">
            <v>0.68541031029041743</v>
          </cell>
          <cell r="G1059">
            <v>0.68731662912031666</v>
          </cell>
          <cell r="H1059">
            <v>3.274106238856251</v>
          </cell>
          <cell r="I1059">
            <v>5.6276973569669098</v>
          </cell>
          <cell r="J1059">
            <v>7.1485102262614113</v>
          </cell>
          <cell r="K1059">
            <v>7.1489280113222735</v>
          </cell>
          <cell r="L1059">
            <v>6.744088609065396</v>
          </cell>
          <cell r="M1059">
            <v>5.5543691168121541</v>
          </cell>
          <cell r="N1059">
            <v>7.049819485287907</v>
          </cell>
          <cell r="O1059">
            <v>6.8294372879204746</v>
          </cell>
        </row>
        <row r="1060">
          <cell r="A1060" t="str">
            <v>SCOM-SHSOLBR</v>
          </cell>
          <cell r="B1060" t="str">
            <v>VAR_fin</v>
          </cell>
          <cell r="C1060" t="str">
            <v>SOL</v>
          </cell>
          <cell r="D1060">
            <v>0.62700467658434278</v>
          </cell>
          <cell r="E1060">
            <v>0.68734259595498126</v>
          </cell>
          <cell r="F1060">
            <v>0.68541031029041743</v>
          </cell>
          <cell r="G1060">
            <v>0.68731662912031666</v>
          </cell>
          <cell r="H1060">
            <v>3.274106238856251</v>
          </cell>
          <cell r="I1060">
            <v>5.6276973569669098</v>
          </cell>
          <cell r="J1060">
            <v>7.1485102262614113</v>
          </cell>
          <cell r="K1060">
            <v>7.1489280113222735</v>
          </cell>
          <cell r="L1060">
            <v>6.744088609065396</v>
          </cell>
          <cell r="M1060">
            <v>5.5543691168121541</v>
          </cell>
          <cell r="N1060">
            <v>7.049819485287907</v>
          </cell>
          <cell r="O1060">
            <v>6.8294372879204746</v>
          </cell>
        </row>
        <row r="1061">
          <cell r="A1061" t="str">
            <v>SCOM-SHSOLBR</v>
          </cell>
          <cell r="B1061" t="str">
            <v>VAR_ncap</v>
          </cell>
          <cell r="C1061" t="str">
            <v>-</v>
          </cell>
          <cell r="D1061">
            <v>7.3455872905742203E-5</v>
          </cell>
          <cell r="E1061">
            <v>8.8121283527630295E-3</v>
          </cell>
          <cell r="F1061">
            <v>1.8603264056068899E-5</v>
          </cell>
          <cell r="G1061">
            <v>1.7701396848259999E-5</v>
          </cell>
          <cell r="H1061">
            <v>0.448043752175592</v>
          </cell>
          <cell r="I1061">
            <v>0.36935992552196101</v>
          </cell>
          <cell r="J1061">
            <v>0.220894715227101</v>
          </cell>
          <cell r="K1061">
            <v>0.44804428956932901</v>
          </cell>
          <cell r="L1061">
            <v>0.34187401112405003</v>
          </cell>
          <cell r="M1061">
            <v>0.24838148654145101</v>
          </cell>
          <cell r="N1061">
            <v>0.47706519831576</v>
          </cell>
          <cell r="O1061">
            <v>0.31285589071986503</v>
          </cell>
        </row>
        <row r="1062">
          <cell r="A1062" t="str">
            <v>SCOM-SHSOLBR</v>
          </cell>
          <cell r="B1062" t="str">
            <v>VAR_cap</v>
          </cell>
          <cell r="C1062" t="str">
            <v>-</v>
          </cell>
          <cell r="D1062">
            <v>9.1131049348985249E-2</v>
          </cell>
          <cell r="E1062">
            <v>9.9943177701748265E-2</v>
          </cell>
          <cell r="F1062">
            <v>9.9961780965804339E-2</v>
          </cell>
          <cell r="G1062">
            <v>9.9979482362652597E-2</v>
          </cell>
          <cell r="H1062">
            <v>0.47622832267917203</v>
          </cell>
          <cell r="I1062">
            <v>0.81742191808773002</v>
          </cell>
          <cell r="J1062">
            <v>1.0382983929246501</v>
          </cell>
          <cell r="K1062">
            <v>1.03829893031839</v>
          </cell>
          <cell r="L1062">
            <v>1.0382991347413999</v>
          </cell>
          <cell r="M1062">
            <v>1.0382997872348301</v>
          </cell>
          <cell r="N1062">
            <v>1.0383004203566999</v>
          </cell>
          <cell r="O1062">
            <v>1.0383025755770801</v>
          </cell>
        </row>
        <row r="1063">
          <cell r="A1063" t="str">
            <v>RHEM-SHSTG-ELCHP</v>
          </cell>
          <cell r="B1063" t="str">
            <v>VAR_fout</v>
          </cell>
          <cell r="C1063" t="str">
            <v>RHEM-SHAELCH</v>
          </cell>
          <cell r="D1063">
            <v>1.2088605522804149E-7</v>
          </cell>
          <cell r="E1063">
            <v>1.209085871078323E-7</v>
          </cell>
          <cell r="F1063">
            <v>1.7837814826164782</v>
          </cell>
          <cell r="G1063">
            <v>2.4526698807178846</v>
          </cell>
          <cell r="H1063">
            <v>3.9700520824732957</v>
          </cell>
          <cell r="I1063">
            <v>4.7821724589957002</v>
          </cell>
          <cell r="J1063">
            <v>5.0370599113152714</v>
          </cell>
          <cell r="K1063">
            <v>4.3540818935906218</v>
          </cell>
          <cell r="L1063">
            <v>4.4709952506459416</v>
          </cell>
          <cell r="M1063">
            <v>4.5371138734458958</v>
          </cell>
          <cell r="N1063">
            <v>4.371684486444595</v>
          </cell>
          <cell r="O1063">
            <v>4.1717656299089665</v>
          </cell>
        </row>
        <row r="1064">
          <cell r="A1064" t="str">
            <v>RHEM-SHSTG-ELCHP</v>
          </cell>
          <cell r="B1064" t="str">
            <v>VAR_fin</v>
          </cell>
          <cell r="C1064" t="str">
            <v>RHEM-SHAELCH</v>
          </cell>
          <cell r="D1064">
            <v>9.4780861989333789E-7</v>
          </cell>
          <cell r="E1064">
            <v>9.4780562931968986E-7</v>
          </cell>
          <cell r="F1064">
            <v>1.7838989954523632</v>
          </cell>
          <cell r="G1064">
            <v>2.4528273115580514</v>
          </cell>
          <cell r="H1064">
            <v>3.970252301018558</v>
          </cell>
          <cell r="I1064">
            <v>4.7824205492044189</v>
          </cell>
          <cell r="J1064">
            <v>5.0373218720164061</v>
          </cell>
          <cell r="K1064">
            <v>4.3543299628426979</v>
          </cell>
          <cell r="L1064">
            <v>4.4712513036619903</v>
          </cell>
          <cell r="M1064">
            <v>4.5373754223649048</v>
          </cell>
          <cell r="N1064">
            <v>4.3719406459837993</v>
          </cell>
          <cell r="O1064">
            <v>4.1720374150145672</v>
          </cell>
        </row>
        <row r="1065">
          <cell r="A1065" t="str">
            <v>RHEM-SHSTG-ELCHP</v>
          </cell>
          <cell r="B1065" t="str">
            <v>VAR_ncap</v>
          </cell>
          <cell r="C1065" t="str">
            <v>-</v>
          </cell>
          <cell r="D1065">
            <v>2.8887777101093599E-2</v>
          </cell>
          <cell r="E1065">
            <v>0.16490090024418699</v>
          </cell>
          <cell r="F1065">
            <v>5.2278193175100303E-3</v>
          </cell>
          <cell r="G1065">
            <v>9.1233657964287507E-2</v>
          </cell>
          <cell r="H1065">
            <v>0.219708916697511</v>
          </cell>
          <cell r="I1065">
            <v>0.22360483847398699</v>
          </cell>
          <cell r="J1065">
            <v>0.10288290705846</v>
          </cell>
          <cell r="K1065">
            <v>0.22041268652548099</v>
          </cell>
          <cell r="L1065">
            <v>0.202194254946479</v>
          </cell>
          <cell r="M1065">
            <v>0.12368626631928401</v>
          </cell>
          <cell r="N1065">
            <v>0.24598658954651201</v>
          </cell>
          <cell r="O1065">
            <v>0.17676662721353101</v>
          </cell>
        </row>
        <row r="1066">
          <cell r="A1066" t="str">
            <v>RHEM-SHSTG-ELCHP</v>
          </cell>
          <cell r="B1066" t="str">
            <v>VAR_cap</v>
          </cell>
          <cell r="C1066" t="str">
            <v>-</v>
          </cell>
          <cell r="D1066">
            <v>2.8887777101093599E-2</v>
          </cell>
          <cell r="E1066">
            <v>0.19365070080374744</v>
          </cell>
          <cell r="F1066">
            <v>0.19869820812154962</v>
          </cell>
          <cell r="G1066">
            <v>0.28982289897721597</v>
          </cell>
          <cell r="H1066">
            <v>0.40753897030098579</v>
          </cell>
          <cell r="I1066">
            <v>0.51793772836724006</v>
          </cell>
          <cell r="J1066">
            <v>0.54591218088322024</v>
          </cell>
          <cell r="K1066">
            <v>0.54610916917906227</v>
          </cell>
          <cell r="L1066">
            <v>0.54497035384513781</v>
          </cell>
          <cell r="M1066">
            <v>0.54497279556517542</v>
          </cell>
          <cell r="N1066">
            <v>0.54497703382901974</v>
          </cell>
          <cell r="O1066">
            <v>0.5450084753771538</v>
          </cell>
        </row>
        <row r="1067">
          <cell r="A1067" t="str">
            <v>ITOT-SWHELCBR</v>
          </cell>
          <cell r="B1067" t="str">
            <v>VAR_fout</v>
          </cell>
          <cell r="C1067" t="str">
            <v>ITOT-SWHAELC</v>
          </cell>
          <cell r="D1067">
            <v>9.8139069931189216</v>
          </cell>
          <cell r="E1067">
            <v>10.335102243555482</v>
          </cell>
          <cell r="F1067">
            <v>10.340802825212595</v>
          </cell>
          <cell r="G1067">
            <v>16.855214302575881</v>
          </cell>
          <cell r="H1067">
            <v>16.855218790237654</v>
          </cell>
          <cell r="I1067">
            <v>16.855221476951321</v>
          </cell>
          <cell r="J1067">
            <v>16.855226153451653</v>
          </cell>
          <cell r="K1067">
            <v>18.9120512051154</v>
          </cell>
          <cell r="L1067">
            <v>18.912122577085736</v>
          </cell>
          <cell r="M1067">
            <v>18.91221483107071</v>
          </cell>
          <cell r="N1067">
            <v>18.912227941112235</v>
          </cell>
          <cell r="O1067">
            <v>18.912295647245529</v>
          </cell>
        </row>
        <row r="1068">
          <cell r="A1068" t="str">
            <v>ITOT-SWHELCBR</v>
          </cell>
          <cell r="B1068" t="str">
            <v>VAR_fin</v>
          </cell>
          <cell r="C1068" t="str">
            <v>ITOT_ELC</v>
          </cell>
          <cell r="D1068">
            <v>11.64695856560849</v>
          </cell>
          <cell r="E1068">
            <v>12.259000841344664</v>
          </cell>
          <cell r="F1068">
            <v>12.256016606752548</v>
          </cell>
          <cell r="G1068">
            <v>19.950538139311647</v>
          </cell>
          <cell r="H1068">
            <v>19.924193114979353</v>
          </cell>
          <cell r="I1068">
            <v>19.897915464912028</v>
          </cell>
          <cell r="J1068">
            <v>19.87170939199348</v>
          </cell>
          <cell r="K1068">
            <v>22.267299853032235</v>
          </cell>
          <cell r="L1068">
            <v>22.267383887336504</v>
          </cell>
          <cell r="M1068">
            <v>22.267492508401652</v>
          </cell>
          <cell r="N1068">
            <v>22.267507944338387</v>
          </cell>
          <cell r="O1068">
            <v>22.267587662437442</v>
          </cell>
        </row>
        <row r="1069">
          <cell r="A1069" t="str">
            <v>ITOT-SWHELCBR</v>
          </cell>
          <cell r="B1069" t="str">
            <v>VAR_ncap</v>
          </cell>
          <cell r="C1069" t="str">
            <v>-</v>
          </cell>
          <cell r="E1069">
            <v>0.182894450517713</v>
          </cell>
          <cell r="F1069">
            <v>2.9006835256910501E-2</v>
          </cell>
          <cell r="G1069">
            <v>0.92644714117289995</v>
          </cell>
          <cell r="H1069">
            <v>0.49685344678479099</v>
          </cell>
          <cell r="I1069">
            <v>0.40461169867103602</v>
          </cell>
          <cell r="J1069">
            <v>0.78602684874763395</v>
          </cell>
          <cell r="K1069">
            <v>0.36477691006624402</v>
          </cell>
          <cell r="L1069">
            <v>0.495522477659539</v>
          </cell>
          <cell r="M1069">
            <v>0.73963193221698598</v>
          </cell>
          <cell r="N1069">
            <v>0.55560436527193102</v>
          </cell>
          <cell r="O1069">
            <v>0.36445740466577098</v>
          </cell>
        </row>
        <row r="1070">
          <cell r="A1070" t="str">
            <v>ITOT-SWHELCBR</v>
          </cell>
          <cell r="B1070" t="str">
            <v>VAR_cap</v>
          </cell>
          <cell r="C1070" t="str">
            <v>-</v>
          </cell>
          <cell r="D1070">
            <v>0.55644997413134401</v>
          </cell>
          <cell r="E1070">
            <v>0.73932939440875367</v>
          </cell>
          <cell r="F1070">
            <v>0.76829491417746387</v>
          </cell>
          <cell r="G1070">
            <v>1.6946608993423675</v>
          </cell>
          <cell r="H1070">
            <v>1.69004491842272</v>
          </cell>
          <cell r="I1070">
            <v>1.6575816606109037</v>
          </cell>
          <cell r="J1070">
            <v>1.6873848689767517</v>
          </cell>
          <cell r="K1070">
            <v>1.5552432091844819</v>
          </cell>
          <cell r="L1070">
            <v>1.6041587622599243</v>
          </cell>
          <cell r="M1070">
            <v>1.5997448759916983</v>
          </cell>
          <cell r="N1070">
            <v>1.6980034045412344</v>
          </cell>
          <cell r="O1070">
            <v>1.659486814595069</v>
          </cell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326.21800906144892</v>
          </cell>
          <cell r="K4">
            <v>450.32918706905343</v>
          </cell>
          <cell r="L4">
            <v>774.19993199350392</v>
          </cell>
          <cell r="M4">
            <v>817.1063044097076</v>
          </cell>
          <cell r="N4">
            <v>711.15278404658386</v>
          </cell>
          <cell r="O4">
            <v>709.06977438927515</v>
          </cell>
          <cell r="P4">
            <v>707.55008671385997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71.640012895561227</v>
          </cell>
          <cell r="K5">
            <v>319.6003177199218</v>
          </cell>
          <cell r="L5">
            <v>721.93155692531946</v>
          </cell>
          <cell r="M5">
            <v>741.55081770668437</v>
          </cell>
          <cell r="N5">
            <v>657.88266148314131</v>
          </cell>
          <cell r="O5">
            <v>674.9634837975027</v>
          </cell>
          <cell r="P5">
            <v>680.74401811056555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184.53028329776026</v>
          </cell>
          <cell r="K6">
            <v>98.041157120516473</v>
          </cell>
          <cell r="L6">
            <v>23.031994285970278</v>
          </cell>
          <cell r="M6">
            <v>30.737287919633879</v>
          </cell>
          <cell r="N6">
            <v>26.026167876903514</v>
          </cell>
          <cell r="O6">
            <v>19.801862547863347</v>
          </cell>
          <cell r="P6">
            <v>18.305890251168851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70.047712868127121</v>
          </cell>
          <cell r="K7">
            <v>32.687712228615162</v>
          </cell>
          <cell r="L7">
            <v>29.236380782214432</v>
          </cell>
          <cell r="M7">
            <v>44.818198783388532</v>
          </cell>
          <cell r="N7">
            <v>27.243954686539638</v>
          </cell>
          <cell r="O7">
            <v>14.304428043908953</v>
          </cell>
          <cell r="P7">
            <v>8.5001783521261771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4.0103658135545084</v>
          </cell>
          <cell r="I8">
            <v>2.0567426816943732</v>
          </cell>
          <cell r="J8">
            <v>-80.462385351239988</v>
          </cell>
          <cell r="K8">
            <v>-49.071923119589272</v>
          </cell>
          <cell r="L8">
            <v>-47.936080783539737</v>
          </cell>
          <cell r="M8">
            <v>-63.346210277525614</v>
          </cell>
          <cell r="N8">
            <v>-72.179295581628409</v>
          </cell>
          <cell r="O8">
            <v>-79.260097427487096</v>
          </cell>
          <cell r="P8">
            <v>-88.792457144709573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278.6793250226234</v>
          </cell>
          <cell r="K9">
            <v>1201.2539822548724</v>
          </cell>
          <cell r="L9">
            <v>1256.9041028886681</v>
          </cell>
          <cell r="M9">
            <v>1198.4810558716463</v>
          </cell>
          <cell r="N9">
            <v>1141.7302455568611</v>
          </cell>
          <cell r="O9">
            <v>1141.6478147602454</v>
          </cell>
          <cell r="P9">
            <v>1141.733861042693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5.7618297648329278E-2</v>
          </cell>
          <cell r="L10">
            <v>0.87520999898675778</v>
          </cell>
          <cell r="M10">
            <v>103.8901056604237</v>
          </cell>
          <cell r="N10">
            <v>140.28852714501934</v>
          </cell>
          <cell r="O10">
            <v>140.04193524768894</v>
          </cell>
          <cell r="P10">
            <v>138.58564740352253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310.95999672107848</v>
          </cell>
          <cell r="K11">
            <v>1224.6848236559447</v>
          </cell>
          <cell r="L11">
            <v>1199.2814434322188</v>
          </cell>
          <cell r="M11">
            <v>1143.5548002099488</v>
          </cell>
          <cell r="N11">
            <v>1089.3957147029407</v>
          </cell>
          <cell r="O11">
            <v>1089.3324703850606</v>
          </cell>
          <cell r="P11">
            <v>1089.4032476218067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22.961817804625213</v>
          </cell>
          <cell r="K12">
            <v>403.11655806434459</v>
          </cell>
          <cell r="L12">
            <v>786.31599032441386</v>
          </cell>
          <cell r="M12">
            <v>714.09819602425239</v>
          </cell>
          <cell r="N12">
            <v>714.300017536675</v>
          </cell>
          <cell r="O12">
            <v>714.68811332728546</v>
          </cell>
          <cell r="P12">
            <v>715.01988984831485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0.65342502982041939</v>
          </cell>
          <cell r="K13">
            <v>0.75174692633336415</v>
          </cell>
          <cell r="L13">
            <v>4.6314147476536442</v>
          </cell>
          <cell r="M13">
            <v>37.7713334805267</v>
          </cell>
          <cell r="N13">
            <v>30.499733300093059</v>
          </cell>
          <cell r="O13">
            <v>37.823497860284029</v>
          </cell>
          <cell r="P13">
            <v>37.816570837691017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3.3561451285736059E-2</v>
          </cell>
          <cell r="K14">
            <v>2.7497693190197514E-2</v>
          </cell>
          <cell r="L14">
            <v>0.26942067535340625</v>
          </cell>
          <cell r="M14">
            <v>0.12644113637802801</v>
          </cell>
          <cell r="N14">
            <v>0.34890908677128862</v>
          </cell>
          <cell r="O14">
            <v>0.29687427063864713</v>
          </cell>
          <cell r="P14">
            <v>0.21426998994939578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546.11256370194258</v>
          </cell>
          <cell r="K15">
            <v>1055.2985218153951</v>
          </cell>
          <cell r="L15">
            <v>1225.7514424359015</v>
          </cell>
          <cell r="M15">
            <v>1225.1573738295237</v>
          </cell>
          <cell r="N15">
            <v>1225.7571525898445</v>
          </cell>
          <cell r="O15">
            <v>1225.754371731683</v>
          </cell>
          <cell r="P15">
            <v>1225.7758695750122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0.16049011901893107</v>
          </cell>
          <cell r="K16">
            <v>4.719084374510941</v>
          </cell>
          <cell r="L16">
            <v>105.90565674222768</v>
          </cell>
          <cell r="M16">
            <v>187.06183400816118</v>
          </cell>
          <cell r="N16">
            <v>201.70318282219347</v>
          </cell>
          <cell r="O16">
            <v>203.79727886462439</v>
          </cell>
          <cell r="P16">
            <v>204.26401315597437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0.28036315698432707</v>
          </cell>
          <cell r="K17">
            <v>0.7668883235974876</v>
          </cell>
          <cell r="L17">
            <v>1031.8727850416014</v>
          </cell>
          <cell r="M17">
            <v>1031.8740291229255</v>
          </cell>
          <cell r="N17">
            <v>1031.8747396160177</v>
          </cell>
          <cell r="O17">
            <v>1031.8747072976319</v>
          </cell>
          <cell r="P17">
            <v>1031.8750012375895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146.09260352012723</v>
          </cell>
          <cell r="M18">
            <v>921.37847920574427</v>
          </cell>
          <cell r="N18">
            <v>971.33133367093899</v>
          </cell>
          <cell r="O18">
            <v>1448.9359986639849</v>
          </cell>
          <cell r="P18">
            <v>1448.839438409819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8.4196816085698609E-2</v>
          </cell>
          <cell r="K19">
            <v>0.1144705665720936</v>
          </cell>
          <cell r="L19">
            <v>0.21423985736979856</v>
          </cell>
          <cell r="M19">
            <v>0.21170059021186249</v>
          </cell>
          <cell r="N19">
            <v>0.34357210320083387</v>
          </cell>
          <cell r="O19">
            <v>0.39187461326540018</v>
          </cell>
          <cell r="P19">
            <v>0.67072577016505663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4.8406537729921262E-2</v>
          </cell>
          <cell r="M20">
            <v>7.3466037473705753E-2</v>
          </cell>
          <cell r="N20">
            <v>6.274595860820166E-2</v>
          </cell>
          <cell r="O20">
            <v>6.9261296095665906E-2</v>
          </cell>
          <cell r="P20">
            <v>7.7999157011199069E-2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9.5671678787472882E-3</v>
          </cell>
          <cell r="K21">
            <v>9.7044741826814006E-3</v>
          </cell>
          <cell r="L21">
            <v>5.5778688069042966E-2</v>
          </cell>
          <cell r="M21">
            <v>2.4467088828734419E-2</v>
          </cell>
          <cell r="N21">
            <v>0.14245621505358042</v>
          </cell>
          <cell r="O21">
            <v>2.2306017921299933E-2</v>
          </cell>
          <cell r="P21">
            <v>8.9923352903735321E-2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2.0825549462630481E-2</v>
          </cell>
          <cell r="K22">
            <v>2.887975415582892E-2</v>
          </cell>
          <cell r="L22">
            <v>192.39437037851985</v>
          </cell>
          <cell r="M22">
            <v>420.21791288244248</v>
          </cell>
          <cell r="N22">
            <v>1719.4744084955696</v>
          </cell>
          <cell r="O22">
            <v>1959.9680428293136</v>
          </cell>
          <cell r="P22">
            <v>2672.0239986227089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0.13256506521087466</v>
          </cell>
          <cell r="K23">
            <v>0.25900572592584165</v>
          </cell>
          <cell r="L23">
            <v>535.75042904080794</v>
          </cell>
          <cell r="M23">
            <v>714.03845326447993</v>
          </cell>
          <cell r="N23">
            <v>604.36498623789896</v>
          </cell>
          <cell r="O23">
            <v>707.02656118246387</v>
          </cell>
          <cell r="P23">
            <v>705.89493762141149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1159.5500743464743</v>
          </cell>
          <cell r="K24">
            <v>3890.7311003731129</v>
          </cell>
          <cell r="L24">
            <v>6486.0262027459921</v>
          </cell>
          <cell r="M24">
            <v>7697.5655754923582</v>
          </cell>
          <cell r="N24">
            <v>8871.3777736824159</v>
          </cell>
          <cell r="O24">
            <v>9701.2808704220115</v>
          </cell>
          <cell r="P24">
            <v>10411.644629685219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4.0103658135545084</v>
          </cell>
          <cell r="I25">
            <v>2.0567426816943732</v>
          </cell>
          <cell r="J25">
            <v>-81.233762075652535</v>
          </cell>
          <cell r="K25">
            <v>-49.815457543169771</v>
          </cell>
          <cell r="L25">
            <v>-48.943687429107278</v>
          </cell>
          <cell r="M25">
            <v>-64.215232519109165</v>
          </cell>
          <cell r="N25">
            <v>-73.400671157328887</v>
          </cell>
          <cell r="O25">
            <v>-80.342137695082485</v>
          </cell>
          <cell r="P25">
            <v>-89.907309351060377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833.33206528502274</v>
          </cell>
          <cell r="K26">
            <v>1351.2574483085816</v>
          </cell>
          <cell r="L26">
            <v>1.6463314932467037E-2</v>
          </cell>
          <cell r="M26">
            <v>573.26325688478346</v>
          </cell>
          <cell r="N26">
            <v>1853.0292129793331</v>
          </cell>
          <cell r="O26">
            <v>2685.0137878566075</v>
          </cell>
          <cell r="P26">
            <v>3396.8980848239344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833.33206528502274</v>
          </cell>
          <cell r="K27">
            <v>1351.2574483085816</v>
          </cell>
          <cell r="L27">
            <v>1.6463314932467037E-2</v>
          </cell>
          <cell r="M27">
            <v>573.26325688478346</v>
          </cell>
          <cell r="N27">
            <v>1853.0292129793331</v>
          </cell>
          <cell r="O27">
            <v>2685.0137878566075</v>
          </cell>
          <cell r="P27">
            <v>3396.8980848239344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-80.462385351239988</v>
          </cell>
          <cell r="K28">
            <v>-49.071923119589272</v>
          </cell>
          <cell r="L28">
            <v>-47.936080783539737</v>
          </cell>
          <cell r="M28">
            <v>-63.346210277525614</v>
          </cell>
          <cell r="N28">
            <v>-72.179295581628409</v>
          </cell>
          <cell r="O28">
            <v>-79.260097427487096</v>
          </cell>
          <cell r="P28">
            <v>-88.792457144709573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0.26096171245240102</v>
          </cell>
          <cell r="H29">
            <v>0.23154231989457</v>
          </cell>
          <cell r="I29">
            <v>5.7152935156871196</v>
          </cell>
          <cell r="J29">
            <v>5.3543492441252702</v>
          </cell>
          <cell r="K29">
            <v>5.1057499412353504</v>
          </cell>
          <cell r="L29">
            <v>0.27346498220291898</v>
          </cell>
          <cell r="M29">
            <v>0.272508488694373</v>
          </cell>
          <cell r="N29">
            <v>0.271864380685228</v>
          </cell>
          <cell r="O29">
            <v>0.270745570818964</v>
          </cell>
          <cell r="P29">
            <v>0.276954659452329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0.26040503383383601</v>
          </cell>
          <cell r="N30">
            <v>0.447558703243848</v>
          </cell>
          <cell r="O30">
            <v>0.44470738881238198</v>
          </cell>
          <cell r="P30">
            <v>0.88205740902682594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6.8430670214360898</v>
          </cell>
          <cell r="F31">
            <v>0.90453164148660203</v>
          </cell>
          <cell r="G31">
            <v>3.24363183339872</v>
          </cell>
          <cell r="H31">
            <v>1.89846875977866</v>
          </cell>
          <cell r="I31">
            <v>1.3821629386310099</v>
          </cell>
          <cell r="J31">
            <v>0.543935965146221</v>
          </cell>
          <cell r="M31">
            <v>1.0488023804896101</v>
          </cell>
          <cell r="N31">
            <v>1.85815172400114</v>
          </cell>
          <cell r="O31">
            <v>3.9851073843181402</v>
          </cell>
          <cell r="P31">
            <v>4.1044458629162497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0.68849707449192399</v>
          </cell>
          <cell r="N32">
            <v>1.5219481699711099</v>
          </cell>
          <cell r="O32">
            <v>1.4790909132960299</v>
          </cell>
          <cell r="P32">
            <v>3.0425859913279498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1127.96415851083</v>
          </cell>
          <cell r="F33">
            <v>1119.46700402702</v>
          </cell>
          <cell r="G33">
            <v>1136.6436433317299</v>
          </cell>
          <cell r="H33">
            <v>1136.6282748371</v>
          </cell>
          <cell r="I33">
            <v>1043.3799779189701</v>
          </cell>
          <cell r="J33">
            <v>736.10513372498201</v>
          </cell>
          <cell r="K33">
            <v>343.77458427319101</v>
          </cell>
          <cell r="L33">
            <v>275.34240698839699</v>
          </cell>
          <cell r="M33">
            <v>256.29586610200602</v>
          </cell>
          <cell r="N33">
            <v>255.51226632819501</v>
          </cell>
          <cell r="O33">
            <v>255.511737700265</v>
          </cell>
          <cell r="P33">
            <v>217.16276487132799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0.27295368695719802</v>
          </cell>
          <cell r="H34">
            <v>0.317734621939461</v>
          </cell>
          <cell r="I34">
            <v>22.826634132307099</v>
          </cell>
          <cell r="J34">
            <v>21.971506760103701</v>
          </cell>
          <cell r="K34">
            <v>38.680410324186703</v>
          </cell>
          <cell r="L34">
            <v>21.455759918184199</v>
          </cell>
          <cell r="M34">
            <v>21.463017622233799</v>
          </cell>
          <cell r="N34">
            <v>21.480835290781101</v>
          </cell>
          <cell r="O34">
            <v>21.4797145621631</v>
          </cell>
          <cell r="P34">
            <v>21.484319499427201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1928.71192518762</v>
          </cell>
          <cell r="F35">
            <v>1532.06869496995</v>
          </cell>
          <cell r="G35">
            <v>1723.3400812391501</v>
          </cell>
          <cell r="H35">
            <v>1238.5334987394599</v>
          </cell>
          <cell r="I35">
            <v>500.29718592597902</v>
          </cell>
          <cell r="J35">
            <v>1.0775726995838699</v>
          </cell>
          <cell r="K35">
            <v>0.84982331900780195</v>
          </cell>
          <cell r="L35">
            <v>0.63570939628581202</v>
          </cell>
          <cell r="M35">
            <v>0.35013828327716601</v>
          </cell>
          <cell r="N35">
            <v>0.34579469271934299</v>
          </cell>
          <cell r="O35">
            <v>0.34532113457407898</v>
          </cell>
          <cell r="P35">
            <v>0.34387272527815699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0.25924384025588798</v>
          </cell>
          <cell r="H36">
            <v>0.25751751760339098</v>
          </cell>
          <cell r="I36">
            <v>62.633854834298802</v>
          </cell>
          <cell r="J36">
            <v>60.488486038172702</v>
          </cell>
          <cell r="K36">
            <v>58.8389763661663</v>
          </cell>
          <cell r="L36">
            <v>0.29524453931047501</v>
          </cell>
          <cell r="M36">
            <v>0.294321632224818</v>
          </cell>
          <cell r="N36">
            <v>0.29377651923952403</v>
          </cell>
          <cell r="O36">
            <v>0.29335029359982401</v>
          </cell>
          <cell r="P36">
            <v>0.29294094440643897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0.30451932832907902</v>
          </cell>
          <cell r="N37">
            <v>0.56618231644861505</v>
          </cell>
          <cell r="O37">
            <v>0.57034819613102195</v>
          </cell>
          <cell r="P37">
            <v>1.02669501221893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0.94359253266045595</v>
          </cell>
          <cell r="G38">
            <v>4.1799153735793304</v>
          </cell>
          <cell r="H38">
            <v>3.44516261057128</v>
          </cell>
          <cell r="I38">
            <v>3.8900920484415198</v>
          </cell>
          <cell r="J38">
            <v>2.2632349743933902</v>
          </cell>
          <cell r="M38">
            <v>0.71344502679983002</v>
          </cell>
          <cell r="N38">
            <v>1.33046483080978</v>
          </cell>
          <cell r="O38">
            <v>0.76182892027994098</v>
          </cell>
          <cell r="P38">
            <v>1.49386913362344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0.38473273214669601</v>
          </cell>
          <cell r="H39">
            <v>0.38116543885937598</v>
          </cell>
          <cell r="I39">
            <v>5.27259477481965</v>
          </cell>
          <cell r="J39">
            <v>4.7829802657870397</v>
          </cell>
          <cell r="K39">
            <v>4.5327679575345901</v>
          </cell>
          <cell r="L39">
            <v>0.22224573679304399</v>
          </cell>
          <cell r="M39">
            <v>0.25428552639362101</v>
          </cell>
          <cell r="N39">
            <v>0.32556391234954801</v>
          </cell>
          <cell r="O39">
            <v>0.32315542516852203</v>
          </cell>
          <cell r="P39">
            <v>0.33123861446638297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1043.13613489864</v>
          </cell>
          <cell r="F40">
            <v>1205.6767133498499</v>
          </cell>
          <cell r="G40">
            <v>1110.96668821143</v>
          </cell>
          <cell r="H40">
            <v>1110.96434918976</v>
          </cell>
          <cell r="I40">
            <v>942.99563138445296</v>
          </cell>
          <cell r="J40">
            <v>613.147060330464</v>
          </cell>
          <cell r="K40">
            <v>384.99764306152798</v>
          </cell>
          <cell r="L40">
            <v>218.164617460811</v>
          </cell>
          <cell r="M40">
            <v>148.858977807743</v>
          </cell>
          <cell r="N40">
            <v>110.67319157553</v>
          </cell>
          <cell r="O40">
            <v>110.671892729616</v>
          </cell>
          <cell r="P40">
            <v>66.263142500817096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479.81120900865898</v>
          </cell>
          <cell r="F41">
            <v>387.27819536746301</v>
          </cell>
          <cell r="G41">
            <v>637.73505285180295</v>
          </cell>
          <cell r="H41">
            <v>676.33086694214296</v>
          </cell>
          <cell r="I41">
            <v>461.77064918188103</v>
          </cell>
          <cell r="J41">
            <v>207.58380121467201</v>
          </cell>
          <cell r="K41">
            <v>111.41765511497999</v>
          </cell>
          <cell r="L41">
            <v>74.978540815530195</v>
          </cell>
          <cell r="M41">
            <v>61.555232194237902</v>
          </cell>
          <cell r="N41">
            <v>55.635132172849403</v>
          </cell>
          <cell r="O41">
            <v>55.634727276736598</v>
          </cell>
          <cell r="P41">
            <v>43.062786399865097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726.71410033105496</v>
          </cell>
          <cell r="F42">
            <v>609.24949029565801</v>
          </cell>
          <cell r="G42">
            <v>269.74541984084402</v>
          </cell>
          <cell r="H42">
            <v>60.789730138742797</v>
          </cell>
          <cell r="I42">
            <v>17.149350161842499</v>
          </cell>
          <cell r="J42">
            <v>0.152341364057344</v>
          </cell>
          <cell r="K42">
            <v>0.12902724623974901</v>
          </cell>
          <cell r="L42">
            <v>0.129085873008774</v>
          </cell>
          <cell r="M42">
            <v>0.11607874251611799</v>
          </cell>
          <cell r="N42">
            <v>0.145785797741465</v>
          </cell>
          <cell r="O42">
            <v>0.15813495327150301</v>
          </cell>
          <cell r="P42">
            <v>0.16678151837191901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1783.66403417684</v>
          </cell>
          <cell r="F43">
            <v>1640.97061386377</v>
          </cell>
          <cell r="G43">
            <v>1776.73887529484</v>
          </cell>
          <cell r="H43">
            <v>1501.6791787915199</v>
          </cell>
          <cell r="I43">
            <v>456.56947121571898</v>
          </cell>
          <cell r="J43">
            <v>1.1699453693271</v>
          </cell>
          <cell r="K43">
            <v>1.15988105542512</v>
          </cell>
          <cell r="L43">
            <v>1.15789360635478</v>
          </cell>
          <cell r="M43">
            <v>0.53610080136152605</v>
          </cell>
          <cell r="N43">
            <v>0.45034323659664099</v>
          </cell>
          <cell r="O43">
            <v>0.44994063260914802</v>
          </cell>
          <cell r="P43">
            <v>0.44400121983626401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0.54222842139796301</v>
          </cell>
          <cell r="G44">
            <v>1.4628895082082001</v>
          </cell>
          <cell r="H44">
            <v>1.1600511234339099</v>
          </cell>
          <cell r="I44">
            <v>1.2347932935001</v>
          </cell>
          <cell r="J44">
            <v>0.66386847889030398</v>
          </cell>
          <cell r="M44">
            <v>0.54761054459971703</v>
          </cell>
          <cell r="N44">
            <v>0.86397217424245498</v>
          </cell>
          <cell r="O44">
            <v>0.66121886761691095</v>
          </cell>
          <cell r="P44">
            <v>1.52879921535182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0.56562940619266699</v>
          </cell>
          <cell r="N45">
            <v>1.07017716479998</v>
          </cell>
          <cell r="O45">
            <v>0.773766714389445</v>
          </cell>
          <cell r="P45">
            <v>1.6669897576877999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8.7815010588093401</v>
          </cell>
          <cell r="F46">
            <v>8.3710018322634401</v>
          </cell>
          <cell r="G46">
            <v>34.214028997689802</v>
          </cell>
          <cell r="H46">
            <v>33.353609530696403</v>
          </cell>
          <cell r="I46">
            <v>32.905163255786299</v>
          </cell>
          <cell r="J46">
            <v>15.7058181419353</v>
          </cell>
          <cell r="M46">
            <v>1.3351131882590299</v>
          </cell>
          <cell r="N46">
            <v>19.286927024532499</v>
          </cell>
          <cell r="O46">
            <v>21.367154251344701</v>
          </cell>
          <cell r="P46">
            <v>24.597830327295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9.2724121211269193</v>
          </cell>
          <cell r="F47">
            <v>9.2723431043813598</v>
          </cell>
          <cell r="G47">
            <v>0.79714449018844502</v>
          </cell>
          <cell r="H47">
            <v>0.38225598067026001</v>
          </cell>
          <cell r="I47">
            <v>0.146845198398253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0.25031291547336698</v>
          </cell>
          <cell r="H48">
            <v>0.30098855332093899</v>
          </cell>
          <cell r="I48">
            <v>1.5756540612930301</v>
          </cell>
          <cell r="J48">
            <v>18.4140470871091</v>
          </cell>
          <cell r="K48">
            <v>86.950198175855107</v>
          </cell>
          <cell r="L48">
            <v>84.719552677486007</v>
          </cell>
          <cell r="M48">
            <v>84.719201590203895</v>
          </cell>
          <cell r="N48">
            <v>84.718877901720305</v>
          </cell>
          <cell r="O48">
            <v>84.718599736399895</v>
          </cell>
          <cell r="P48">
            <v>84.718201983217199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7114.8985423150198</v>
          </cell>
          <cell r="F49">
            <v>6514.7444094059001</v>
          </cell>
          <cell r="G49">
            <v>6700.49557586015</v>
          </cell>
          <cell r="H49">
            <v>5766.6543950954901</v>
          </cell>
          <cell r="I49">
            <v>3559.745353842</v>
          </cell>
          <cell r="J49">
            <v>1689.4240816587501</v>
          </cell>
          <cell r="K49">
            <v>1036.4367168353499</v>
          </cell>
          <cell r="L49">
            <v>677.37452199436302</v>
          </cell>
          <cell r="M49">
            <v>580.17975077388803</v>
          </cell>
          <cell r="N49">
            <v>556.79881391645699</v>
          </cell>
          <cell r="O49">
            <v>559.900542651411</v>
          </cell>
          <cell r="P49">
            <v>472.89027764591401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0.230661454620712</v>
          </cell>
          <cell r="H50">
            <v>0.229819813831831</v>
          </cell>
          <cell r="I50">
            <v>11.0216819066118</v>
          </cell>
          <cell r="J50">
            <v>22.0297506339476</v>
          </cell>
          <cell r="K50">
            <v>46.293914612520297</v>
          </cell>
          <cell r="L50">
            <v>32.412990763478298</v>
          </cell>
          <cell r="M50">
            <v>0.618932603319306</v>
          </cell>
          <cell r="N50">
            <v>0.78521960085505405</v>
          </cell>
          <cell r="O50">
            <v>0.78458762339983601</v>
          </cell>
          <cell r="P50">
            <v>3.8610509445654899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96.567249370727794</v>
          </cell>
          <cell r="F51">
            <v>98.0797848978155</v>
          </cell>
          <cell r="G51">
            <v>96.769280471147695</v>
          </cell>
          <cell r="H51">
            <v>81.089957495445205</v>
          </cell>
          <cell r="I51">
            <v>71.224927592252399</v>
          </cell>
          <cell r="J51">
            <v>34.880883391939498</v>
          </cell>
          <cell r="M51">
            <v>1.6387240192629999</v>
          </cell>
          <cell r="N51">
            <v>2.4652054624185</v>
          </cell>
          <cell r="O51">
            <v>2.4886804168665599</v>
          </cell>
          <cell r="P51">
            <v>3.7773003197633002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1440.94710018973</v>
          </cell>
          <cell r="F52">
            <v>1488.36048632236</v>
          </cell>
          <cell r="G52">
            <v>1246.70122205709</v>
          </cell>
          <cell r="H52">
            <v>1275.1687291457399</v>
          </cell>
          <cell r="I52">
            <v>1280.0139820112799</v>
          </cell>
          <cell r="J52">
            <v>1168.29446810791</v>
          </cell>
          <cell r="K52">
            <v>262.06617571836898</v>
          </cell>
          <cell r="L52">
            <v>205.17619880815599</v>
          </cell>
          <cell r="M52">
            <v>339.673773840286</v>
          </cell>
          <cell r="N52">
            <v>290.37098538126997</v>
          </cell>
          <cell r="O52">
            <v>301.05657402948299</v>
          </cell>
          <cell r="P52">
            <v>272.13467151600202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0.35495563660539198</v>
          </cell>
          <cell r="N53">
            <v>0.69067237791471403</v>
          </cell>
          <cell r="O53">
            <v>0.59899040888912702</v>
          </cell>
          <cell r="P53">
            <v>1.3330120968593799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2229.9156718763802</v>
          </cell>
          <cell r="F54">
            <v>1943.8487627108</v>
          </cell>
          <cell r="G54">
            <v>1414.3642921243199</v>
          </cell>
          <cell r="H54">
            <v>1145.6305225421299</v>
          </cell>
          <cell r="I54">
            <v>673.81362428431601</v>
          </cell>
          <cell r="J54">
            <v>437.69676039822298</v>
          </cell>
          <cell r="K54">
            <v>231.608266264576</v>
          </cell>
          <cell r="L54">
            <v>64.131337720664703</v>
          </cell>
          <cell r="M54">
            <v>63.192238112722301</v>
          </cell>
          <cell r="N54">
            <v>63.638776618965103</v>
          </cell>
          <cell r="O54">
            <v>63.679609212979997</v>
          </cell>
          <cell r="P54">
            <v>63.726042741413501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3767.43002143683</v>
          </cell>
          <cell r="F55">
            <v>3530.2890339309802</v>
          </cell>
          <cell r="G55">
            <v>2758.0654561071801</v>
          </cell>
          <cell r="H55">
            <v>2502.11902899714</v>
          </cell>
          <cell r="I55">
            <v>2036.0742157944601</v>
          </cell>
          <cell r="J55">
            <v>1662.90186253202</v>
          </cell>
          <cell r="K55">
            <v>539.96835659546502</v>
          </cell>
          <cell r="L55">
            <v>301.72052729229898</v>
          </cell>
          <cell r="M55">
            <v>405.478624212196</v>
          </cell>
          <cell r="N55">
            <v>357.95085944142397</v>
          </cell>
          <cell r="O55">
            <v>368.60844169161902</v>
          </cell>
          <cell r="P55">
            <v>344.83207761860399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1.76620381848227E-2</v>
          </cell>
          <cell r="F56">
            <v>1.79972300687017E-2</v>
          </cell>
          <cell r="G56">
            <v>8.3504707719752095E-4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3.4608790494179447</v>
          </cell>
          <cell r="F57">
            <v>2.5469620586050969</v>
          </cell>
          <cell r="G57">
            <v>3.5311289193788551</v>
          </cell>
          <cell r="H57">
            <v>3.2889395861708919</v>
          </cell>
          <cell r="I57">
            <v>3.0463198140809311</v>
          </cell>
          <cell r="J57">
            <v>2.8367527613201942</v>
          </cell>
          <cell r="K57">
            <v>0.59656653257502001</v>
          </cell>
          <cell r="L57">
            <v>0.18934986902926801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3.2821057823930098E-2</v>
          </cell>
          <cell r="F58">
            <v>0.24724797388504099</v>
          </cell>
          <cell r="G58">
            <v>0.32817909657793842</v>
          </cell>
          <cell r="H58">
            <v>0.31019687786649119</v>
          </cell>
          <cell r="I58">
            <v>0.33435307719354801</v>
          </cell>
          <cell r="J58">
            <v>0.17697627606479588</v>
          </cell>
          <cell r="K58">
            <v>0.14239755977100732</v>
          </cell>
          <cell r="L58">
            <v>5.3519518410474698E-2</v>
          </cell>
          <cell r="M58">
            <v>0.32452035647877797</v>
          </cell>
          <cell r="N58">
            <v>0.51991185961403497</v>
          </cell>
          <cell r="O58">
            <v>0.60964925804529502</v>
          </cell>
          <cell r="P58">
            <v>0.73205424853022394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5.9727890072854004</v>
          </cell>
          <cell r="F59">
            <v>12.042387156846811</v>
          </cell>
          <cell r="G59">
            <v>10.429298332756431</v>
          </cell>
          <cell r="H59">
            <v>25.80017196591772</v>
          </cell>
          <cell r="I59">
            <v>10.9965550269203</v>
          </cell>
          <cell r="J59">
            <v>5.0398612616451919</v>
          </cell>
          <cell r="K59">
            <v>0.48537126686426502</v>
          </cell>
          <cell r="L59">
            <v>0.284424652336769</v>
          </cell>
          <cell r="M59">
            <v>1.1158666200917631</v>
          </cell>
          <cell r="N59">
            <v>1.072183727775837</v>
          </cell>
          <cell r="O59">
            <v>0.85820339665991807</v>
          </cell>
          <cell r="P59">
            <v>0.44445463650472505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6.0839767321481402</v>
          </cell>
          <cell r="F60">
            <v>20.3363316389989</v>
          </cell>
          <cell r="G60">
            <v>130.89746713413319</v>
          </cell>
          <cell r="H60">
            <v>285.65298733936436</v>
          </cell>
          <cell r="I60">
            <v>781.45687754815697</v>
          </cell>
          <cell r="J60">
            <v>499.05398306245695</v>
          </cell>
          <cell r="K60">
            <v>357.40895871733971</v>
          </cell>
          <cell r="L60">
            <v>96.079066222658327</v>
          </cell>
          <cell r="M60">
            <v>57.213664242933689</v>
          </cell>
          <cell r="N60">
            <v>1.828815675997761</v>
          </cell>
          <cell r="O60">
            <v>1.541813312362714</v>
          </cell>
          <cell r="P60">
            <v>0.80045894050729505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11.9822848115908</v>
          </cell>
          <cell r="F61">
            <v>22.809954208358999</v>
          </cell>
          <cell r="G61">
            <v>19.09337013577063</v>
          </cell>
          <cell r="H61">
            <v>20.072506939689578</v>
          </cell>
          <cell r="I61">
            <v>8.5183397439604498</v>
          </cell>
          <cell r="J61">
            <v>2.4502482333548712</v>
          </cell>
          <cell r="K61">
            <v>0.71467256828681203</v>
          </cell>
          <cell r="L61">
            <v>0.37930990223336603</v>
          </cell>
          <cell r="M61">
            <v>33.601855345909961</v>
          </cell>
          <cell r="N61">
            <v>87.457716840138843</v>
          </cell>
          <cell r="O61">
            <v>79.605955390789944</v>
          </cell>
          <cell r="P61">
            <v>77.406875029970905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17.1410514725718</v>
          </cell>
          <cell r="G62">
            <v>12.139862582390347</v>
          </cell>
          <cell r="H62">
            <v>38.4230747716813</v>
          </cell>
          <cell r="I62">
            <v>34.180764828410808</v>
          </cell>
          <cell r="J62">
            <v>1.77522550789849E-2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53.381040602750801</v>
          </cell>
          <cell r="F63">
            <v>130.51834786031401</v>
          </cell>
          <cell r="G63">
            <v>39.9726625388382</v>
          </cell>
          <cell r="H63">
            <v>20.127031003812299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813.62891923780103</v>
          </cell>
          <cell r="F64">
            <v>545.83725382862201</v>
          </cell>
          <cell r="G64">
            <v>199.76986296990901</v>
          </cell>
          <cell r="H64">
            <v>200.80535634986001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0.20447351851042442</v>
          </cell>
          <cell r="F65">
            <v>0.13748348660308293</v>
          </cell>
          <cell r="G65">
            <v>0.23096895639728177</v>
          </cell>
          <cell r="H65">
            <v>2.2534419574759195E-2</v>
          </cell>
          <cell r="I65">
            <v>1.0322835198648409E-2</v>
          </cell>
          <cell r="J65">
            <v>3.8658457569763199E-3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3.09045508968478</v>
          </cell>
          <cell r="F66">
            <v>3.1939479919164406</v>
          </cell>
          <cell r="G66">
            <v>3.4056510779691318</v>
          </cell>
          <cell r="H66">
            <v>1.8114377753687738E-2</v>
          </cell>
          <cell r="I66">
            <v>1.0679640097124309E-2</v>
          </cell>
          <cell r="J66">
            <v>4.72154371812344E-3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324.75989504492424</v>
          </cell>
          <cell r="F67">
            <v>384.67838014384211</v>
          </cell>
          <cell r="G67">
            <v>212.60295188103973</v>
          </cell>
          <cell r="H67">
            <v>136.57068731273324</v>
          </cell>
          <cell r="I67">
            <v>0.41166635125353646</v>
          </cell>
          <cell r="J67">
            <v>1.9370174746787702E-2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0.24469130599029787</v>
          </cell>
          <cell r="F68">
            <v>0.26492936499104286</v>
          </cell>
          <cell r="G68">
            <v>0.33053275195452086</v>
          </cell>
          <cell r="H68">
            <v>3.9279661502847382E-2</v>
          </cell>
          <cell r="I68">
            <v>1.373000222145993E-2</v>
          </cell>
          <cell r="J68">
            <v>4.5975532005538503E-3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2.7011883406367216</v>
          </cell>
          <cell r="F69">
            <v>2.6659840921415094</v>
          </cell>
          <cell r="G69">
            <v>2.6496684908710568</v>
          </cell>
          <cell r="H69">
            <v>1.2507997391347052E-2</v>
          </cell>
          <cell r="I69">
            <v>1.090959702340861E-2</v>
          </cell>
          <cell r="J69">
            <v>4.8484600747030395E-3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2.4455703656861501E-2</v>
          </cell>
          <cell r="G70">
            <v>5.3355952967423799E-2</v>
          </cell>
          <cell r="H70">
            <v>0.1574026763969088</v>
          </cell>
          <cell r="I70">
            <v>0.12403242687433672</v>
          </cell>
          <cell r="J70">
            <v>6.4609004630405337E-2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2.8579583275952999E-2</v>
          </cell>
          <cell r="G71">
            <v>7.2699945223299395E-2</v>
          </cell>
          <cell r="H71">
            <v>0.21611381755053449</v>
          </cell>
          <cell r="I71">
            <v>0.16022407935651639</v>
          </cell>
          <cell r="J71">
            <v>7.8685043080311698E-2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1.9711884834507101E-2</v>
          </cell>
          <cell r="G72">
            <v>3.9406471680529603E-2</v>
          </cell>
          <cell r="H72">
            <v>0.14941556357302749</v>
          </cell>
          <cell r="I72">
            <v>0.11902440997125908</v>
          </cell>
          <cell r="J72">
            <v>6.3913993693064206E-2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3.2910183109779903E-2</v>
          </cell>
          <cell r="G73">
            <v>8.4586582500812996E-2</v>
          </cell>
          <cell r="H73">
            <v>0.18576741151933529</v>
          </cell>
          <cell r="I73">
            <v>0.13738310851163299</v>
          </cell>
          <cell r="J73">
            <v>6.2771634485628169E-2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2.3822991897970502E-2</v>
          </cell>
          <cell r="G74">
            <v>5.5097084605125898E-2</v>
          </cell>
          <cell r="H74">
            <v>0.1713598477936456</v>
          </cell>
          <cell r="I74">
            <v>0.12647636857781025</v>
          </cell>
          <cell r="J74">
            <v>6.190267024507963E-2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3.5636140645580898E-2</v>
          </cell>
          <cell r="G75">
            <v>9.7406613552344284E-2</v>
          </cell>
          <cell r="H75">
            <v>0.31084438655389846</v>
          </cell>
          <cell r="I75">
            <v>0.22851316533643432</v>
          </cell>
          <cell r="J75">
            <v>0.10947132544880418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2.7147147267886199E-2</v>
          </cell>
          <cell r="G76">
            <v>6.3335229390455702E-2</v>
          </cell>
          <cell r="H76">
            <v>0.1418304307281866</v>
          </cell>
          <cell r="I76">
            <v>0.10493386897123311</v>
          </cell>
          <cell r="J76">
            <v>4.8433394845808206E-2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9.9588156871152709</v>
          </cell>
          <cell r="G77">
            <v>7.7077831523571669</v>
          </cell>
          <cell r="H77">
            <v>2.472100316000566E-2</v>
          </cell>
          <cell r="I77">
            <v>1.6202523016924479E-2</v>
          </cell>
          <cell r="J77">
            <v>1.522113751106908E-2</v>
          </cell>
          <cell r="K77">
            <v>1.6226922046074031E-2</v>
          </cell>
          <cell r="L77">
            <v>1.3078365067159099E-2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2.2276171255471999E-2</v>
          </cell>
          <cell r="G78">
            <v>5.0861978800680198E-2</v>
          </cell>
          <cell r="H78">
            <v>0.1092150217456993</v>
          </cell>
          <cell r="I78">
            <v>8.0886380110857387E-2</v>
          </cell>
          <cell r="J78">
            <v>3.7834635136914652E-2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6.6880652351689607E-2</v>
          </cell>
          <cell r="G79">
            <v>0.12081642048175599</v>
          </cell>
          <cell r="H79">
            <v>0.1102538378268946</v>
          </cell>
          <cell r="I79">
            <v>2.4322968173890219E-2</v>
          </cell>
          <cell r="J79">
            <v>2.2966344278886962E-2</v>
          </cell>
          <cell r="K79">
            <v>2.7433954429508252E-2</v>
          </cell>
          <cell r="L79">
            <v>2.132622728967359E-2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5.4936012986770401E-2</v>
          </cell>
          <cell r="G80">
            <v>0.91347269266641062</v>
          </cell>
          <cell r="H80">
            <v>1.4401114470696184</v>
          </cell>
          <cell r="I80">
            <v>3.7241458984985702E-2</v>
          </cell>
          <cell r="J80">
            <v>2.8011875286207702E-2</v>
          </cell>
          <cell r="K80">
            <v>3.8741813981656506E-2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1.9952253480751501E-2</v>
          </cell>
          <cell r="G81">
            <v>3.3365511684437105E-2</v>
          </cell>
          <cell r="H81">
            <v>6.5675553870826894E-2</v>
          </cell>
          <cell r="I81">
            <v>3.9479791439944803E-2</v>
          </cell>
          <cell r="J81">
            <v>3.89580439706744E-2</v>
          </cell>
          <cell r="K81">
            <v>3.4527593250357203E-2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1402.71796863498</v>
          </cell>
          <cell r="F82">
            <v>1172.2704907819</v>
          </cell>
          <cell r="G82">
            <v>100.67318231011301</v>
          </cell>
          <cell r="H82">
            <v>100.736568330091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65.092064917678101</v>
          </cell>
          <cell r="G83">
            <v>103.962721460659</v>
          </cell>
          <cell r="H83">
            <v>103.96802065634201</v>
          </cell>
          <cell r="I83">
            <v>103.969915874132</v>
          </cell>
          <cell r="J83">
            <v>26.299375413974101</v>
          </cell>
          <cell r="K83">
            <v>8.2903729090873096E-3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3.2312143022059274</v>
          </cell>
          <cell r="F84">
            <v>20.650555423335678</v>
          </cell>
          <cell r="G84">
            <v>20.932049973699083</v>
          </cell>
          <cell r="H84">
            <v>26.760296171086079</v>
          </cell>
          <cell r="I84">
            <v>65.91905014225685</v>
          </cell>
          <cell r="J84">
            <v>57.799926702090971</v>
          </cell>
          <cell r="K84">
            <v>26.101465163016236</v>
          </cell>
          <cell r="L84">
            <v>1.1551686134156538</v>
          </cell>
          <cell r="M84">
            <v>0.55255091969543702</v>
          </cell>
          <cell r="N84">
            <v>0.561521833225612</v>
          </cell>
          <cell r="O84">
            <v>0.58876899668194937</v>
          </cell>
          <cell r="P84">
            <v>1.2280490181384449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1268.2125095737299</v>
          </cell>
          <cell r="G85">
            <v>1155.40731796505</v>
          </cell>
          <cell r="H85">
            <v>1056.6035203814899</v>
          </cell>
          <cell r="I85">
            <v>1017.07045262445</v>
          </cell>
          <cell r="J85">
            <v>528.30895373325802</v>
          </cell>
          <cell r="K85">
            <v>339.024299994557</v>
          </cell>
          <cell r="L85">
            <v>149.74772108489199</v>
          </cell>
          <cell r="M85">
            <v>149.746903692209</v>
          </cell>
          <cell r="N85">
            <v>149.74656526859999</v>
          </cell>
          <cell r="O85">
            <v>149.746268671004</v>
          </cell>
          <cell r="P85">
            <v>149.74591181214799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8.1338114948831297</v>
          </cell>
          <cell r="F86">
            <v>8.6633562803293298</v>
          </cell>
          <cell r="G86">
            <v>8.6488336514375881</v>
          </cell>
          <cell r="H86">
            <v>7.6363153216528792</v>
          </cell>
          <cell r="I86">
            <v>0.87168919144237111</v>
          </cell>
          <cell r="J86">
            <v>0.128234438503949</v>
          </cell>
          <cell r="K86">
            <v>0.1297378487609385</v>
          </cell>
          <cell r="L86">
            <v>0.14204653036331621</v>
          </cell>
          <cell r="M86">
            <v>0.1426794821924022</v>
          </cell>
          <cell r="N86">
            <v>0.17797870560887802</v>
          </cell>
          <cell r="O86">
            <v>0.17828512870300139</v>
          </cell>
          <cell r="P86">
            <v>0.27633672065538484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12.7822352982755</v>
          </cell>
          <cell r="F87">
            <v>6.282932984496882</v>
          </cell>
          <cell r="G87">
            <v>6.2527214706015481</v>
          </cell>
          <cell r="H87">
            <v>6.367881491322402</v>
          </cell>
          <cell r="I87">
            <v>6.4393229149961382</v>
          </cell>
          <cell r="J87">
            <v>2.969973018399914</v>
          </cell>
          <cell r="K87">
            <v>0.12021389494602193</v>
          </cell>
          <cell r="L87">
            <v>0.1374423439403066</v>
          </cell>
          <cell r="M87">
            <v>0.15203410342495541</v>
          </cell>
          <cell r="N87">
            <v>0.16574305026849021</v>
          </cell>
          <cell r="O87">
            <v>0.1914310636153575</v>
          </cell>
          <cell r="P87">
            <v>0.25038760339212912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4722.2939345825398</v>
          </cell>
          <cell r="F88">
            <v>4029.2813109460599</v>
          </cell>
          <cell r="G88">
            <v>2432.8797599309801</v>
          </cell>
          <cell r="H88">
            <v>1048.58943824844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8.1841084070524897</v>
          </cell>
          <cell r="F89">
            <v>2.0045173877673874</v>
          </cell>
          <cell r="G89">
            <v>1.984551864588491</v>
          </cell>
          <cell r="H89">
            <v>2.0757074460865916</v>
          </cell>
          <cell r="I89">
            <v>2.1743484399730293</v>
          </cell>
          <cell r="J89">
            <v>2.0615971414309984</v>
          </cell>
          <cell r="K89">
            <v>0.56785299344611373</v>
          </cell>
          <cell r="L89">
            <v>0.10262363461381861</v>
          </cell>
          <cell r="M89">
            <v>0.11242316428672891</v>
          </cell>
          <cell r="N89">
            <v>0.1271993403250454</v>
          </cell>
          <cell r="O89">
            <v>0.14062833061757801</v>
          </cell>
          <cell r="P89">
            <v>0.18326384243442642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3951.6475545360399</v>
          </cell>
          <cell r="F90">
            <v>3569.7811982683102</v>
          </cell>
          <cell r="G90">
            <v>2582.9179817394202</v>
          </cell>
          <cell r="H90">
            <v>1116.16570057847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144.45482540907199</v>
          </cell>
          <cell r="F91">
            <v>1.7064924421307699</v>
          </cell>
          <cell r="G91">
            <v>0.28122399890246502</v>
          </cell>
          <cell r="H91">
            <v>0.28161531349830798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1.388139552712035</v>
          </cell>
          <cell r="F92">
            <v>1.3496603134855527</v>
          </cell>
          <cell r="G92">
            <v>1.8709873629421077</v>
          </cell>
          <cell r="H92">
            <v>1.9621035060389928E-2</v>
          </cell>
          <cell r="I92">
            <v>4.7634263634973896E-3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0.143218029230814</v>
          </cell>
          <cell r="G93">
            <v>2.5256798606227197E-2</v>
          </cell>
          <cell r="H93">
            <v>2.4356153882227161E-2</v>
          </cell>
          <cell r="I93">
            <v>1.689287323253013E-2</v>
          </cell>
          <cell r="J93">
            <v>1.609345016720462E-2</v>
          </cell>
          <cell r="K93">
            <v>2.3017286736834737E-2</v>
          </cell>
          <cell r="L93">
            <v>2.0362952243833332E-2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2.9948985517405598E-2</v>
          </cell>
          <cell r="G94">
            <v>6.8089954363399208E-2</v>
          </cell>
          <cell r="H94">
            <v>6.9876465134772303E-2</v>
          </cell>
          <cell r="I94">
            <v>2.6341388615025389E-2</v>
          </cell>
          <cell r="J94">
            <v>2.660134790216245E-2</v>
          </cell>
          <cell r="K94">
            <v>0.30019349398213874</v>
          </cell>
          <cell r="L94">
            <v>0.30278741869312076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6.9796412921592596E-2</v>
          </cell>
          <cell r="F95">
            <v>3.0183983392092899</v>
          </cell>
          <cell r="G95">
            <v>7.3165675839547251E-2</v>
          </cell>
          <cell r="H95">
            <v>9.0296614053699112E-2</v>
          </cell>
          <cell r="I95">
            <v>2.5281974374857741E-2</v>
          </cell>
          <cell r="J95">
            <v>2.25730543606056E-2</v>
          </cell>
          <cell r="K95">
            <v>2.3257528281776869E-2</v>
          </cell>
          <cell r="L95">
            <v>1.3981565691535549E-2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4.8413463066458197E-2</v>
          </cell>
          <cell r="G96">
            <v>4.1435098701815738</v>
          </cell>
          <cell r="H96">
            <v>4.1553809276836731</v>
          </cell>
          <cell r="I96">
            <v>4.4758598326419201E-2</v>
          </cell>
          <cell r="J96">
            <v>3.8871082799525697E-2</v>
          </cell>
          <cell r="K96">
            <v>4.5965122535960398E-2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7.7266645775179796</v>
          </cell>
          <cell r="F97">
            <v>9.6601268510560772</v>
          </cell>
          <cell r="G97">
            <v>0.1138536631951155</v>
          </cell>
          <cell r="H97">
            <v>0.16804971138491151</v>
          </cell>
          <cell r="I97">
            <v>5.1348426534331297E-2</v>
          </cell>
          <cell r="J97">
            <v>4.03775595895422E-2</v>
          </cell>
          <cell r="K97">
            <v>3.87600409425621E-2</v>
          </cell>
          <cell r="L97">
            <v>2.1550218650161101E-2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F98">
            <v>1.2724600960770801E-2</v>
          </cell>
          <cell r="G98">
            <v>5.0090482810086101E-2</v>
          </cell>
          <cell r="H98">
            <v>7.1227472376824003E-2</v>
          </cell>
          <cell r="I98">
            <v>4.6683184734863603E-2</v>
          </cell>
          <cell r="J98">
            <v>4.6970452089245898E-2</v>
          </cell>
          <cell r="K98">
            <v>3.8530748912563598E-2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45.180025156746538</v>
          </cell>
          <cell r="F99">
            <v>65.491761167702833</v>
          </cell>
          <cell r="G99">
            <v>0.18431217584868462</v>
          </cell>
          <cell r="H99">
            <v>0.57434850833574558</v>
          </cell>
          <cell r="I99">
            <v>0.1248773040517811</v>
          </cell>
          <cell r="J99">
            <v>5.4561256249535402E-2</v>
          </cell>
          <cell r="K99">
            <v>6.0044802038704798E-2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0.5191385660068556</v>
          </cell>
          <cell r="F100">
            <v>0.16183174847630982</v>
          </cell>
          <cell r="G100">
            <v>0.1891076723917666</v>
          </cell>
          <cell r="H100">
            <v>0.1475896985326284</v>
          </cell>
          <cell r="I100">
            <v>6.2445891888735297E-2</v>
          </cell>
          <cell r="J100">
            <v>5.5849443511595702E-2</v>
          </cell>
          <cell r="K100">
            <v>4.1821182791385102E-2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7.7876709633320903E-3</v>
          </cell>
          <cell r="F101">
            <v>7.8895343109488206E-3</v>
          </cell>
          <cell r="G101">
            <v>7.9207716682997992E-3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1.2703412402507701</v>
          </cell>
          <cell r="F102">
            <v>1.2695649808177001</v>
          </cell>
          <cell r="G102">
            <v>1.2646210199250401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92.553411181263698</v>
          </cell>
          <cell r="F103">
            <v>91.727079338592802</v>
          </cell>
          <cell r="G103">
            <v>67.511622969113205</v>
          </cell>
          <cell r="H103">
            <v>32.396320219960799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34.429127765539249</v>
          </cell>
          <cell r="F105">
            <v>70.744726022551987</v>
          </cell>
          <cell r="G105">
            <v>139.38310598940632</v>
          </cell>
          <cell r="H105">
            <v>81.469323515234734</v>
          </cell>
          <cell r="I105">
            <v>38.037062835508578</v>
          </cell>
          <cell r="J105">
            <v>5.1282037333816533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26.927488842990829</v>
          </cell>
          <cell r="F106">
            <v>42.583050265367874</v>
          </cell>
          <cell r="G106">
            <v>16.731484784168611</v>
          </cell>
          <cell r="H106">
            <v>57.646073301413644</v>
          </cell>
          <cell r="I106">
            <v>63.681331344920018</v>
          </cell>
          <cell r="J106">
            <v>1.99189151287146E-2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257.57893729068263</v>
          </cell>
          <cell r="F107">
            <v>392.02465216346394</v>
          </cell>
          <cell r="G107">
            <v>551.862364791392</v>
          </cell>
          <cell r="H107">
            <v>448.52988623825354</v>
          </cell>
          <cell r="I107">
            <v>87.156384686626566</v>
          </cell>
          <cell r="J107">
            <v>12.130481305394133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0.37140622188652139</v>
          </cell>
          <cell r="F108">
            <v>2.2894206240390029</v>
          </cell>
          <cell r="G108">
            <v>2.266325747596496</v>
          </cell>
          <cell r="H108">
            <v>1.3757213567559248</v>
          </cell>
          <cell r="I108">
            <v>0.48472856775081857</v>
          </cell>
          <cell r="J108">
            <v>6.2183489174382905E-2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266.76111461327969</v>
          </cell>
          <cell r="F109">
            <v>423.91468787490788</v>
          </cell>
          <cell r="G109">
            <v>827.07333127926597</v>
          </cell>
          <cell r="H109">
            <v>696.31940853169488</v>
          </cell>
          <cell r="I109">
            <v>275.73392412738207</v>
          </cell>
          <cell r="J109">
            <v>38.273989760668918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89.476084865076942</v>
          </cell>
          <cell r="F110">
            <v>94.144792513857695</v>
          </cell>
          <cell r="G110">
            <v>93.510955086980914</v>
          </cell>
          <cell r="H110">
            <v>61.069633702726456</v>
          </cell>
          <cell r="I110">
            <v>1.7360243772993222</v>
          </cell>
          <cell r="J110">
            <v>6.3600701615811897E-2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265.00209145697369</v>
          </cell>
          <cell r="F111">
            <v>387.84952593954665</v>
          </cell>
          <cell r="G111">
            <v>704.65061222176587</v>
          </cell>
          <cell r="H111">
            <v>586.61178691610485</v>
          </cell>
          <cell r="I111">
            <v>217.48954553398818</v>
          </cell>
          <cell r="J111">
            <v>23.072189314044273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343.47535002424416</v>
          </cell>
          <cell r="F112">
            <v>390.48044699808702</v>
          </cell>
          <cell r="G112">
            <v>386.85520122461963</v>
          </cell>
          <cell r="H112">
            <v>295.36672049699246</v>
          </cell>
          <cell r="I112">
            <v>10.210120305476089</v>
          </cell>
          <cell r="J112">
            <v>5.1455285829508E-2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141.46321362450249</v>
          </cell>
          <cell r="F113">
            <v>162.01299545493436</v>
          </cell>
          <cell r="G113">
            <v>159.41790610148672</v>
          </cell>
          <cell r="H113">
            <v>122.37943228845873</v>
          </cell>
          <cell r="I113">
            <v>7.18051828269554</v>
          </cell>
          <cell r="J113">
            <v>3.9901038917223838E-2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5.9889030627174096</v>
          </cell>
          <cell r="F114">
            <v>1.8386848184550599</v>
          </cell>
          <cell r="G114">
            <v>3.95824820994372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12.1072402977096</v>
          </cell>
          <cell r="G115">
            <v>1.877460267081598E-2</v>
          </cell>
          <cell r="H115">
            <v>2.3717946326549499E-2</v>
          </cell>
          <cell r="I115">
            <v>1.8836330400849619E-2</v>
          </cell>
          <cell r="J115">
            <v>1.7256396766953203E-2</v>
          </cell>
          <cell r="K115">
            <v>1.7776708977941251E-2</v>
          </cell>
          <cell r="L115">
            <v>1.0847324914628351E-2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2.9960739220728599E-2</v>
          </cell>
          <cell r="G116">
            <v>2.47914726780642E-2</v>
          </cell>
          <cell r="H116">
            <v>4.5571460619243803E-2</v>
          </cell>
          <cell r="I116">
            <v>3.085705950110847E-2</v>
          </cell>
          <cell r="J116">
            <v>2.7014454954308219E-2</v>
          </cell>
          <cell r="K116">
            <v>2.7534159355928928E-2</v>
          </cell>
          <cell r="L116">
            <v>1.5670364672840859E-2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6.4688858742699001E-2</v>
          </cell>
          <cell r="G117">
            <v>7.1696072791806703E-2</v>
          </cell>
          <cell r="H117">
            <v>0.18454264328509079</v>
          </cell>
          <cell r="I117">
            <v>3.5313546185643897E-2</v>
          </cell>
          <cell r="J117">
            <v>3.04617175068361E-2</v>
          </cell>
          <cell r="K117">
            <v>3.9506647937006298E-2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3.229876906121679</v>
          </cell>
          <cell r="F118">
            <v>3.9483138758741503</v>
          </cell>
          <cell r="G118">
            <v>2.6725585221297568</v>
          </cell>
          <cell r="H118">
            <v>1.7093752333798895</v>
          </cell>
          <cell r="I118">
            <v>0.23041239335334698</v>
          </cell>
          <cell r="J118">
            <v>5.4791707625895636E-2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1.86122621211482E-2</v>
          </cell>
          <cell r="G119">
            <v>2.6934019229036398E-2</v>
          </cell>
          <cell r="H119">
            <v>6.3776072960012392E-2</v>
          </cell>
          <cell r="I119">
            <v>4.2601081629717402E-2</v>
          </cell>
          <cell r="J119">
            <v>4.0048514216832296E-2</v>
          </cell>
          <cell r="K119">
            <v>3.4215222225499602E-2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28.676080314768502</v>
          </cell>
          <cell r="F120">
            <v>-0.40019979998171401</v>
          </cell>
          <cell r="G120">
            <v>-0.66843813841355904</v>
          </cell>
          <cell r="H120">
            <v>-0.36074669556635203</v>
          </cell>
          <cell r="I120">
            <v>-0.35904344097461099</v>
          </cell>
          <cell r="J120">
            <v>0.35331504514880102</v>
          </cell>
          <cell r="K120">
            <v>0.32400088549775902</v>
          </cell>
          <cell r="L120">
            <v>0.27047881352859998</v>
          </cell>
          <cell r="M120">
            <v>0.35303431557896098</v>
          </cell>
          <cell r="N120">
            <v>0.32621915098176102</v>
          </cell>
          <cell r="O120">
            <v>0.35387615563784602</v>
          </cell>
          <cell r="P120">
            <v>0.361383681638484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10.177877330766162</v>
          </cell>
          <cell r="F121">
            <v>22.219746066654228</v>
          </cell>
          <cell r="G121">
            <v>74.314331121545607</v>
          </cell>
          <cell r="H121">
            <v>63.34472062406018</v>
          </cell>
          <cell r="I121">
            <v>27.941993032888746</v>
          </cell>
          <cell r="J121">
            <v>3.9210667141327415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6.16445147363352E-3</v>
          </cell>
          <cell r="F122">
            <v>4.6032631698240664E-2</v>
          </cell>
          <cell r="G122">
            <v>7.7054921283758598E-2</v>
          </cell>
          <cell r="H122">
            <v>0.21447396879480438</v>
          </cell>
          <cell r="I122">
            <v>0.16135420181775201</v>
          </cell>
          <cell r="J122">
            <v>8.4513324886837271E-2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7.4142154494630752</v>
          </cell>
          <cell r="F123">
            <v>82.207937322009741</v>
          </cell>
          <cell r="G123">
            <v>78.338301401141109</v>
          </cell>
          <cell r="H123">
            <v>62.681355580195479</v>
          </cell>
          <cell r="I123">
            <v>20.028826474120734</v>
          </cell>
          <cell r="J123">
            <v>7.84581258131197E-2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0.19765537881327169</v>
          </cell>
          <cell r="F124">
            <v>35.266292459760464</v>
          </cell>
          <cell r="G124">
            <v>106.99265818879144</v>
          </cell>
          <cell r="H124">
            <v>91.655094633585662</v>
          </cell>
          <cell r="I124">
            <v>45.530057176614996</v>
          </cell>
          <cell r="J124">
            <v>5.4177742650727119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6.6604378318451181</v>
          </cell>
          <cell r="F125">
            <v>10.020411141750873</v>
          </cell>
          <cell r="G125">
            <v>9.2059872017952475</v>
          </cell>
          <cell r="H125">
            <v>7.7787096853689226</v>
          </cell>
          <cell r="I125">
            <v>1.255598254683743</v>
          </cell>
          <cell r="J125">
            <v>4.1709398208612102E-2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2.0430119558230846</v>
          </cell>
          <cell r="F126">
            <v>3.4047001034558826</v>
          </cell>
          <cell r="G126">
            <v>3.3661337871616479</v>
          </cell>
          <cell r="H126">
            <v>2.5470581645659092</v>
          </cell>
          <cell r="I126">
            <v>0.55630984568079944</v>
          </cell>
          <cell r="J126">
            <v>3.4204344737265899E-2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2.5523610526373499</v>
          </cell>
          <cell r="F127">
            <v>5.2897613705917701</v>
          </cell>
          <cell r="G127">
            <v>5.1476533543473906</v>
          </cell>
          <cell r="H127">
            <v>4.2532838039415832</v>
          </cell>
          <cell r="I127">
            <v>1.025098771827796</v>
          </cell>
          <cell r="J127">
            <v>4.2170748627133797E-2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54.180108332659003</v>
          </cell>
          <cell r="G128">
            <v>0.2149414325690264</v>
          </cell>
          <cell r="H128">
            <v>288.80234599936989</v>
          </cell>
          <cell r="I128">
            <v>863.51127678211799</v>
          </cell>
          <cell r="J128">
            <v>811.861418334684</v>
          </cell>
          <cell r="K128">
            <v>68.350088089438756</v>
          </cell>
          <cell r="L128">
            <v>0.19576382869554301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386.31308720252139</v>
          </cell>
          <cell r="F129">
            <v>452.6349589770681</v>
          </cell>
          <cell r="G129">
            <v>0.13125838210392221</v>
          </cell>
          <cell r="H129">
            <v>0.77289012251161959</v>
          </cell>
          <cell r="I129">
            <v>0.347926764372817</v>
          </cell>
          <cell r="J129">
            <v>0.23452619046071199</v>
          </cell>
          <cell r="K129">
            <v>0.1558707909563995</v>
          </cell>
          <cell r="L129">
            <v>6.5186810101872703E-2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3.46870166035163E-3</v>
          </cell>
          <cell r="F130">
            <v>0.24940695746588301</v>
          </cell>
          <cell r="G130">
            <v>0.31402090955732248</v>
          </cell>
          <cell r="H130">
            <v>0.39057595706861237</v>
          </cell>
          <cell r="I130">
            <v>0.39193733616720211</v>
          </cell>
          <cell r="J130">
            <v>0.20297586389805539</v>
          </cell>
          <cell r="K130">
            <v>0.73424794315086106</v>
          </cell>
          <cell r="L130">
            <v>0.455393873874123</v>
          </cell>
          <cell r="M130">
            <v>1.2513646267423471</v>
          </cell>
          <cell r="N130">
            <v>6.6683773820478603E-2</v>
          </cell>
          <cell r="O130">
            <v>3.5512452907164496E-2</v>
          </cell>
          <cell r="P130">
            <v>3.06297374581436E-2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2.86200150306299E-3</v>
          </cell>
          <cell r="F131">
            <v>0.20672729660981098</v>
          </cell>
          <cell r="G131">
            <v>0.33738055136852491</v>
          </cell>
          <cell r="H131">
            <v>203.6562465618357</v>
          </cell>
          <cell r="I131">
            <v>122.0122638192431</v>
          </cell>
          <cell r="J131">
            <v>58.864849180857028</v>
          </cell>
          <cell r="K131">
            <v>5.6349870647826616</v>
          </cell>
          <cell r="L131">
            <v>3.2986709706128958</v>
          </cell>
          <cell r="M131">
            <v>2.101404870742515</v>
          </cell>
          <cell r="N131">
            <v>9.6008037430299092E-2</v>
          </cell>
          <cell r="O131">
            <v>8.3511505930575408E-2</v>
          </cell>
          <cell r="P131">
            <v>5.2445370243520903E-2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1.5399344359469E-2</v>
          </cell>
          <cell r="F132">
            <v>46.599273561458801</v>
          </cell>
          <cell r="G132">
            <v>105.46731842971749</v>
          </cell>
          <cell r="H132">
            <v>84.272665662077259</v>
          </cell>
          <cell r="I132">
            <v>406.39410504746445</v>
          </cell>
          <cell r="J132">
            <v>267.07177793739623</v>
          </cell>
          <cell r="K132">
            <v>192.9136121097311</v>
          </cell>
          <cell r="L132">
            <v>12.922680498747994</v>
          </cell>
          <cell r="M132">
            <v>8.2493451574589329</v>
          </cell>
          <cell r="N132">
            <v>0.11827379675534411</v>
          </cell>
          <cell r="O132">
            <v>9.8755994254515603E-2</v>
          </cell>
          <cell r="P132">
            <v>5.9455266419512098E-2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8.3149252790625106</v>
          </cell>
          <cell r="F133">
            <v>9.9823886615872244</v>
          </cell>
          <cell r="G133">
            <v>0.85822653298992313</v>
          </cell>
          <cell r="H133">
            <v>8.8589128912567192E-2</v>
          </cell>
          <cell r="I133">
            <v>2.0964235299549421E-2</v>
          </cell>
          <cell r="J133">
            <v>1.9561939385105039E-2</v>
          </cell>
          <cell r="K133">
            <v>2.2167248755580592E-2</v>
          </cell>
          <cell r="L133">
            <v>1.7858460128872419E-2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0.41803757218068299</v>
          </cell>
          <cell r="F134">
            <v>2.4635353765590802</v>
          </cell>
          <cell r="G134">
            <v>3.1964652145939354</v>
          </cell>
          <cell r="H134">
            <v>180.0332230787759</v>
          </cell>
          <cell r="I134">
            <v>136.86311299051789</v>
          </cell>
          <cell r="J134">
            <v>47.361688130687313</v>
          </cell>
          <cell r="K134">
            <v>106.47226966271096</v>
          </cell>
          <cell r="L134">
            <v>58.024356577316738</v>
          </cell>
          <cell r="M134">
            <v>56.605852978646631</v>
          </cell>
          <cell r="N134">
            <v>62.212256952490662</v>
          </cell>
          <cell r="O134">
            <v>56.613092044911276</v>
          </cell>
          <cell r="P134">
            <v>54.424830262267498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38.060402809018797</v>
          </cell>
          <cell r="F135">
            <v>28.520835078040012</v>
          </cell>
          <cell r="G135">
            <v>2.5690202655181023</v>
          </cell>
          <cell r="H135">
            <v>0.48793583062692858</v>
          </cell>
          <cell r="I135">
            <v>3.4776953155969903E-2</v>
          </cell>
          <cell r="J135">
            <v>3.2962872576644098E-2</v>
          </cell>
          <cell r="K135">
            <v>4.9809081801426902E-2</v>
          </cell>
          <cell r="L135">
            <v>4.1490290377762501E-2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11.30611148652312</v>
          </cell>
          <cell r="F136">
            <v>9.1707736405731559</v>
          </cell>
          <cell r="G136">
            <v>4.5594227064320796</v>
          </cell>
          <cell r="H136">
            <v>6.6567461687489615</v>
          </cell>
          <cell r="I136">
            <v>2.3991725739121441</v>
          </cell>
          <cell r="J136">
            <v>7.1502885675962607E-2</v>
          </cell>
          <cell r="K136">
            <v>7.0187000706359803E-2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1.2567483146098279</v>
          </cell>
          <cell r="F137">
            <v>0.13279166471876491</v>
          </cell>
          <cell r="G137">
            <v>0.15833054527312718</v>
          </cell>
          <cell r="H137">
            <v>0.1532375878140193</v>
          </cell>
          <cell r="I137">
            <v>6.0922163731688392E-2</v>
          </cell>
          <cell r="J137">
            <v>5.8989594799855001E-2</v>
          </cell>
          <cell r="K137">
            <v>4.5543688477128197E-2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0.22251849495703999</v>
          </cell>
          <cell r="G138">
            <v>1.7156685679053419E-2</v>
          </cell>
          <cell r="H138">
            <v>2.4205512817893161E-2</v>
          </cell>
          <cell r="I138">
            <v>1.9890098856743331E-2</v>
          </cell>
          <cell r="J138">
            <v>1.8689327846154513E-2</v>
          </cell>
          <cell r="K138">
            <v>1.9108364087704888E-2</v>
          </cell>
          <cell r="L138">
            <v>1.3975959838111139E-2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1.8838974748971199E-2</v>
          </cell>
          <cell r="G139">
            <v>2.9265890994935602E-2</v>
          </cell>
          <cell r="H139">
            <v>4.3901274443365501E-2</v>
          </cell>
          <cell r="I139">
            <v>3.43296226743562E-2</v>
          </cell>
          <cell r="J139">
            <v>3.2019868537995586E-2</v>
          </cell>
          <cell r="K139">
            <v>3.1667133653308269E-2</v>
          </cell>
          <cell r="L139">
            <v>2.2335591088687622E-2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0.44174158171040301</v>
          </cell>
          <cell r="F140">
            <v>0.44095171019564999</v>
          </cell>
          <cell r="G140">
            <v>0.43785740064046302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5.5134386770899997E-2</v>
          </cell>
          <cell r="G141">
            <v>0.1157804990545831</v>
          </cell>
          <cell r="H141">
            <v>0.1307603188912089</v>
          </cell>
          <cell r="I141">
            <v>4.0722872597926799E-2</v>
          </cell>
          <cell r="J141">
            <v>3.6035914655691698E-2</v>
          </cell>
          <cell r="K141">
            <v>4.3769348744190702E-2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F142">
            <v>1.1663033219472299E-2</v>
          </cell>
          <cell r="G142">
            <v>5.4643905957486298E-2</v>
          </cell>
          <cell r="H142">
            <v>7.2148018881881104E-2</v>
          </cell>
          <cell r="I142">
            <v>5.1022232833681902E-2</v>
          </cell>
          <cell r="J142">
            <v>4.9692230633828001E-2</v>
          </cell>
          <cell r="K142">
            <v>4.0816276797981603E-2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15049.719537183801</v>
          </cell>
          <cell r="F143">
            <v>14317.4120526769</v>
          </cell>
          <cell r="G143">
            <v>10550.5026406336</v>
          </cell>
          <cell r="H143">
            <v>7777.2984095826596</v>
          </cell>
          <cell r="I143">
            <v>4537.4566393764799</v>
          </cell>
          <cell r="J143">
            <v>2557.39922430344</v>
          </cell>
          <cell r="K143">
            <v>1239.7507972155099</v>
          </cell>
          <cell r="L143">
            <v>447.106902148941</v>
          </cell>
          <cell r="M143">
            <v>421.43101272118702</v>
          </cell>
          <cell r="N143">
            <v>402.615148504324</v>
          </cell>
          <cell r="O143">
            <v>378.27471018245802</v>
          </cell>
          <cell r="P143">
            <v>364.24175054947301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-278.679325022623</v>
          </cell>
          <cell r="K144">
            <v>-1201.2539822548699</v>
          </cell>
          <cell r="L144">
            <v>-1256.90410288867</v>
          </cell>
          <cell r="M144">
            <v>-1198.4810558716499</v>
          </cell>
          <cell r="N144">
            <v>-1141.7302455568599</v>
          </cell>
          <cell r="O144">
            <v>-1141.64781476024</v>
          </cell>
          <cell r="P144">
            <v>-1141.73386104269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330.01475508123298</v>
          </cell>
          <cell r="F146">
            <v>321.18196232118299</v>
          </cell>
          <cell r="G146">
            <v>1.6701820866984001</v>
          </cell>
          <cell r="H146">
            <v>0.178559389275085</v>
          </cell>
          <cell r="I146">
            <v>0.154140202793624</v>
          </cell>
          <cell r="J146">
            <v>0.39044204507418501</v>
          </cell>
          <cell r="K146">
            <v>0.15575864749624199</v>
          </cell>
          <cell r="L146">
            <v>2.7111067004270098E-3</v>
          </cell>
          <cell r="M146">
            <v>6.1672213220515998E-2</v>
          </cell>
          <cell r="N146">
            <v>1.22853177579937E-2</v>
          </cell>
          <cell r="O146">
            <v>1.2803144015638901E-2</v>
          </cell>
          <cell r="P146">
            <v>1.23523226742403E-2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-5.7618297648329299E-2</v>
          </cell>
          <cell r="L147">
            <v>-0.875209998986758</v>
          </cell>
          <cell r="M147">
            <v>-103.890105660424</v>
          </cell>
          <cell r="N147">
            <v>-140.288527145019</v>
          </cell>
          <cell r="O147">
            <v>-140.041935247689</v>
          </cell>
          <cell r="P147">
            <v>-138.58564740352199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-310.95999672107803</v>
          </cell>
          <cell r="K148">
            <v>-1224.6848236559399</v>
          </cell>
          <cell r="L148">
            <v>-1199.2814434322199</v>
          </cell>
          <cell r="M148">
            <v>-1143.5548002099499</v>
          </cell>
          <cell r="N148">
            <v>-1089.39571470294</v>
          </cell>
          <cell r="O148">
            <v>-1089.3324703850601</v>
          </cell>
          <cell r="P148">
            <v>-1089.4032476218099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313.588339643008</v>
          </cell>
          <cell r="F149">
            <v>163.62940897264701</v>
          </cell>
          <cell r="G149">
            <v>14.678796505293199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690.41536499428503</v>
          </cell>
          <cell r="F150">
            <v>659.57686934374897</v>
          </cell>
          <cell r="G150">
            <v>602.21784303490699</v>
          </cell>
          <cell r="H150">
            <v>536.15806555920005</v>
          </cell>
          <cell r="I150">
            <v>392.91459553204402</v>
          </cell>
          <cell r="J150">
            <v>230.323809859612</v>
          </cell>
          <cell r="K150">
            <v>114.923313137355</v>
          </cell>
          <cell r="L150">
            <v>7.4784058063301698E-4</v>
          </cell>
          <cell r="M150">
            <v>8.1493065597618097E-2</v>
          </cell>
          <cell r="N150">
            <v>4.9294976392656601E-3</v>
          </cell>
          <cell r="O150">
            <v>5.0498307080201199E-3</v>
          </cell>
          <cell r="P150">
            <v>4.8893949780579402E-3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-22.961817804625198</v>
          </cell>
          <cell r="K151">
            <v>-403.11655806434499</v>
          </cell>
          <cell r="L151">
            <v>-786.31599032441397</v>
          </cell>
          <cell r="M151">
            <v>-714.09819602425398</v>
          </cell>
          <cell r="N151">
            <v>-714.300017536675</v>
          </cell>
          <cell r="O151">
            <v>-714.68811332728501</v>
          </cell>
          <cell r="P151">
            <v>-715.01988984831496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-0.65342502982041994</v>
          </cell>
          <cell r="K152">
            <v>-0.75174692633336404</v>
          </cell>
          <cell r="L152">
            <v>-4.6314147476536398</v>
          </cell>
          <cell r="M152">
            <v>-37.7713334805267</v>
          </cell>
          <cell r="N152">
            <v>-30.499733300092998</v>
          </cell>
          <cell r="O152">
            <v>-37.823497860284</v>
          </cell>
          <cell r="P152">
            <v>-37.816570837691003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8787.1222921400094</v>
          </cell>
          <cell r="F153">
            <v>8259.8861256351502</v>
          </cell>
          <cell r="G153">
            <v>4990.8785101905396</v>
          </cell>
          <cell r="H153">
            <v>3834.1520409260802</v>
          </cell>
          <cell r="I153">
            <v>2469.0740910916302</v>
          </cell>
          <cell r="J153">
            <v>1524.3907278532299</v>
          </cell>
          <cell r="K153">
            <v>502.65874513628802</v>
          </cell>
          <cell r="L153">
            <v>29.236286880774099</v>
          </cell>
          <cell r="M153">
            <v>44.783078201172302</v>
          </cell>
          <cell r="N153">
            <v>27.192536229892301</v>
          </cell>
          <cell r="O153">
            <v>14.268969125678099</v>
          </cell>
          <cell r="P153">
            <v>8.4279297405941005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2093.65707909714</v>
          </cell>
          <cell r="I154">
            <v>2085.5349714660301</v>
          </cell>
          <cell r="J154">
            <v>2077.4128638346001</v>
          </cell>
          <cell r="K154">
            <v>2070.5807184089299</v>
          </cell>
          <cell r="L154">
            <v>2063.7485729832802</v>
          </cell>
          <cell r="M154">
            <v>2063.74857298297</v>
          </cell>
          <cell r="N154">
            <v>2063.7485729832902</v>
          </cell>
          <cell r="O154">
            <v>2063.7485729832501</v>
          </cell>
          <cell r="P154">
            <v>2063.7485729836799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30.008885569556099</v>
          </cell>
          <cell r="F155">
            <v>18.333644683438699</v>
          </cell>
          <cell r="G155">
            <v>9.6890266882820892</v>
          </cell>
          <cell r="H155">
            <v>6.2747098585969097</v>
          </cell>
          <cell r="I155">
            <v>1.5306762092819099</v>
          </cell>
          <cell r="J155">
            <v>39.001181057972097</v>
          </cell>
          <cell r="K155">
            <v>11.517927217428699</v>
          </cell>
          <cell r="L155">
            <v>4.4054122670833503E-3</v>
          </cell>
          <cell r="M155">
            <v>0.48299105285845101</v>
          </cell>
          <cell r="N155">
            <v>0.12761086105285599</v>
          </cell>
          <cell r="O155">
            <v>0.131056236789685</v>
          </cell>
          <cell r="P155">
            <v>0.15515523046431401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15.7890608892311</v>
          </cell>
          <cell r="F156">
            <v>10.754678827320999</v>
          </cell>
          <cell r="G156">
            <v>19.959657496987401</v>
          </cell>
          <cell r="H156">
            <v>7.47230178431992</v>
          </cell>
          <cell r="I156">
            <v>3.0376123010572802</v>
          </cell>
          <cell r="J156">
            <v>2.0813737253061202</v>
          </cell>
          <cell r="K156">
            <v>0.59253116895456803</v>
          </cell>
          <cell r="L156">
            <v>6.5253253953153706E-2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1525.2452723571</v>
          </cell>
          <cell r="F157">
            <v>1420.0539043378301</v>
          </cell>
          <cell r="G157">
            <v>1347.7796250724</v>
          </cell>
          <cell r="H157">
            <v>1360.78137258068</v>
          </cell>
          <cell r="I157">
            <v>1366.5480929821799</v>
          </cell>
          <cell r="J157">
            <v>1207.8859115702801</v>
          </cell>
          <cell r="K157">
            <v>266.28763900850799</v>
          </cell>
          <cell r="L157">
            <v>151.98892503105299</v>
          </cell>
          <cell r="M157">
            <v>257.02566245597097</v>
          </cell>
          <cell r="N157">
            <v>208.894832881258</v>
          </cell>
          <cell r="O157">
            <v>219.545426432883</v>
          </cell>
          <cell r="P157">
            <v>195.649378284672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-4257.6091928220103</v>
          </cell>
          <cell r="I158">
            <v>-4655.6668586406804</v>
          </cell>
          <cell r="J158">
            <v>-3506.2325332957898</v>
          </cell>
          <cell r="K158">
            <v>-3300.4204485222499</v>
          </cell>
          <cell r="L158">
            <v>-5000.0019592818699</v>
          </cell>
          <cell r="M158">
            <v>-4603.9864085578602</v>
          </cell>
          <cell r="N158">
            <v>-4207.96635866223</v>
          </cell>
          <cell r="O158">
            <v>-3874.68223062876</v>
          </cell>
          <cell r="P158">
            <v>-3541.4024115975199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2657.5862870165602</v>
          </cell>
          <cell r="F159">
            <v>2731.34883361723</v>
          </cell>
          <cell r="G159">
            <v>2938.69706426417</v>
          </cell>
          <cell r="H159">
            <v>2974.2425238435799</v>
          </cell>
          <cell r="I159">
            <v>2593.3598345755499</v>
          </cell>
          <cell r="J159">
            <v>1665.1198237562501</v>
          </cell>
          <cell r="K159">
            <v>916.06925193113398</v>
          </cell>
          <cell r="L159">
            <v>553.85126321056998</v>
          </cell>
          <cell r="M159">
            <v>457.240086564904</v>
          </cell>
          <cell r="N159">
            <v>433.84608880285299</v>
          </cell>
          <cell r="O159">
            <v>436.94365371526499</v>
          </cell>
          <cell r="P159">
            <v>349.65982658739301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213.78267027575001</v>
          </cell>
          <cell r="F160">
            <v>212.86133455448601</v>
          </cell>
          <cell r="G160">
            <v>0.70654944086484295</v>
          </cell>
          <cell r="H160">
            <v>0.18077188533393601</v>
          </cell>
          <cell r="I160">
            <v>0.17740811479327201</v>
          </cell>
          <cell r="J160">
            <v>0.39683244618403601</v>
          </cell>
          <cell r="K160">
            <v>0.14603106555993201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-3.3561451285736003E-2</v>
          </cell>
          <cell r="K161">
            <v>-2.74976931901975E-2</v>
          </cell>
          <cell r="L161">
            <v>-0.26942067535340603</v>
          </cell>
          <cell r="M161">
            <v>-0.12644113637802801</v>
          </cell>
          <cell r="N161">
            <v>-0.34890908677128901</v>
          </cell>
          <cell r="O161">
            <v>-0.29687427063864702</v>
          </cell>
          <cell r="P161">
            <v>-0.214269989949396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2267.7904146739802</v>
          </cell>
          <cell r="F162">
            <v>1976.8647071492501</v>
          </cell>
          <cell r="G162">
            <v>1438.38682286021</v>
          </cell>
          <cell r="H162">
            <v>1165.0560116159099</v>
          </cell>
          <cell r="I162">
            <v>685.09745513628798</v>
          </cell>
          <cell r="J162">
            <v>445.01523220044697</v>
          </cell>
          <cell r="K162">
            <v>235.402041167389</v>
          </cell>
          <cell r="L162">
            <v>7.4965819782704104E-4</v>
          </cell>
          <cell r="M162">
            <v>3.21691221868729E-2</v>
          </cell>
          <cell r="N162">
            <v>4.7340638379965404E-3</v>
          </cell>
          <cell r="O162">
            <v>5.0547947178166503E-3</v>
          </cell>
          <cell r="P162">
            <v>5.6933130630152902E-3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9.2724121211269193</v>
          </cell>
          <cell r="F163">
            <v>9.2723431043813598</v>
          </cell>
          <cell r="G163">
            <v>0.79714449018844502</v>
          </cell>
          <cell r="H163">
            <v>0.38225598067026001</v>
          </cell>
          <cell r="I163">
            <v>0.146845198398253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-546.11256370194303</v>
          </cell>
          <cell r="K164">
            <v>-1055.2985218153999</v>
          </cell>
          <cell r="L164">
            <v>-1225.7514424358999</v>
          </cell>
          <cell r="M164">
            <v>-1225.1573738295201</v>
          </cell>
          <cell r="N164">
            <v>-1225.75715258984</v>
          </cell>
          <cell r="O164">
            <v>-1225.7543717316801</v>
          </cell>
          <cell r="P164">
            <v>-1225.7758695750099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4514.4872580679903</v>
          </cell>
          <cell r="F165">
            <v>3846.5303385113202</v>
          </cell>
          <cell r="G165">
            <v>3833.8513977769899</v>
          </cell>
          <cell r="H165">
            <v>2848.5414786190599</v>
          </cell>
          <cell r="I165">
            <v>990.39641042313701</v>
          </cell>
          <cell r="J165">
            <v>2.3559526337822598</v>
          </cell>
          <cell r="K165">
            <v>2.0543053809268002</v>
          </cell>
          <cell r="L165">
            <v>7.6948578151179504E-4</v>
          </cell>
          <cell r="M165">
            <v>2.9010451461174501E-2</v>
          </cell>
          <cell r="N165">
            <v>4.7007106974369696E-3</v>
          </cell>
          <cell r="O165">
            <v>5.0829599415460197E-3</v>
          </cell>
          <cell r="P165">
            <v>5.7461279298117798E-3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5829.9996552433304</v>
          </cell>
          <cell r="F166">
            <v>5609.1692850642003</v>
          </cell>
          <cell r="G166">
            <v>5034.2202963659502</v>
          </cell>
          <cell r="H166">
            <v>3440.9123050736998</v>
          </cell>
          <cell r="I166">
            <v>1623.94047099608</v>
          </cell>
          <cell r="J166">
            <v>650.76536062336504</v>
          </cell>
          <cell r="K166">
            <v>352.47642547461601</v>
          </cell>
          <cell r="L166">
            <v>23.031994285970299</v>
          </cell>
          <cell r="M166">
            <v>30.793078572808199</v>
          </cell>
          <cell r="N166">
            <v>26.029097889526501</v>
          </cell>
          <cell r="O166">
            <v>19.800731576514199</v>
          </cell>
          <cell r="P166">
            <v>18.2953688214021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-0.16049011901893101</v>
          </cell>
          <cell r="K167">
            <v>-4.7190843745109401</v>
          </cell>
          <cell r="L167">
            <v>-105.905656742228</v>
          </cell>
          <cell r="M167">
            <v>-187.06183400816099</v>
          </cell>
          <cell r="N167">
            <v>-201.70318282219401</v>
          </cell>
          <cell r="O167">
            <v>-203.79727886462399</v>
          </cell>
          <cell r="P167">
            <v>-204.264013155974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-0.28036315698432701</v>
          </cell>
          <cell r="K168">
            <v>-0.76688832359748704</v>
          </cell>
          <cell r="L168">
            <v>-1031.8727850416001</v>
          </cell>
          <cell r="M168">
            <v>-1031.8740291229301</v>
          </cell>
          <cell r="N168">
            <v>-1031.87473961602</v>
          </cell>
          <cell r="O168">
            <v>-1031.87470729763</v>
          </cell>
          <cell r="P168">
            <v>-1031.8750012375899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1068.1610687796999</v>
          </cell>
          <cell r="F169">
            <v>1114.5298019976201</v>
          </cell>
          <cell r="G169">
            <v>1024.6434610616</v>
          </cell>
          <cell r="H169">
            <v>1013.19990028261</v>
          </cell>
          <cell r="I169">
            <v>1001.75677276004</v>
          </cell>
          <cell r="J169">
            <v>996.74927509439897</v>
          </cell>
          <cell r="K169">
            <v>1080.29547198879</v>
          </cell>
          <cell r="L169">
            <v>1086.8562449068199</v>
          </cell>
          <cell r="M169">
            <v>986.58843449723599</v>
          </cell>
          <cell r="N169">
            <v>986.58939242380404</v>
          </cell>
          <cell r="O169">
            <v>986.58779615477204</v>
          </cell>
          <cell r="P169">
            <v>986.58805054106301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-146.092603520127</v>
          </cell>
          <cell r="M170">
            <v>-921.37847920574495</v>
          </cell>
          <cell r="N170">
            <v>-971.33133367093797</v>
          </cell>
          <cell r="O170">
            <v>-1448.9359986639899</v>
          </cell>
          <cell r="P170">
            <v>-1448.8394384098201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-8.4196816085698706E-2</v>
          </cell>
          <cell r="K171">
            <v>-0.11447056657209401</v>
          </cell>
          <cell r="L171">
            <v>-0.214239857369799</v>
          </cell>
          <cell r="M171">
            <v>-0.21170059021186199</v>
          </cell>
          <cell r="N171">
            <v>-0.34357210320083398</v>
          </cell>
          <cell r="O171">
            <v>-0.39187461326540102</v>
          </cell>
          <cell r="P171">
            <v>-0.67072577016505697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-4.8406537729921303E-2</v>
          </cell>
          <cell r="M172">
            <v>-7.3466037473705698E-2</v>
          </cell>
          <cell r="N172">
            <v>-6.2745958608201605E-2</v>
          </cell>
          <cell r="O172">
            <v>-6.9261296095665906E-2</v>
          </cell>
          <cell r="P172">
            <v>-7.7999157011199E-2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-9.5671678787473003E-3</v>
          </cell>
          <cell r="K173">
            <v>-9.7044741826814006E-3</v>
          </cell>
          <cell r="L173">
            <v>-5.5778688069043E-2</v>
          </cell>
          <cell r="M173">
            <v>-2.4467088828734499E-2</v>
          </cell>
          <cell r="N173">
            <v>-0.142456215053581</v>
          </cell>
          <cell r="O173">
            <v>-2.2306017921299898E-2</v>
          </cell>
          <cell r="P173">
            <v>-8.9923352903735307E-2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80.750617132652195</v>
          </cell>
          <cell r="F174">
            <v>102.289515943284</v>
          </cell>
          <cell r="G174">
            <v>134.59777980465799</v>
          </cell>
          <cell r="H174">
            <v>188.23732601498</v>
          </cell>
          <cell r="I174">
            <v>172.13716518886</v>
          </cell>
          <cell r="J174">
            <v>156.478068721933</v>
          </cell>
          <cell r="K174">
            <v>140.519292294417</v>
          </cell>
          <cell r="L174">
            <v>2.6529577416215498E-4</v>
          </cell>
          <cell r="M174">
            <v>8.7160773975602401E-2</v>
          </cell>
          <cell r="N174">
            <v>5.76872807847734E-2</v>
          </cell>
          <cell r="O174">
            <v>3.9608808580977997E-2</v>
          </cell>
          <cell r="P174">
            <v>6.9327021393057506E-2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2103.1741380448898</v>
          </cell>
          <cell r="F175">
            <v>1693.2005544625099</v>
          </cell>
          <cell r="G175">
            <v>1932.0112703260299</v>
          </cell>
          <cell r="H175">
            <v>1290.1154407665899</v>
          </cell>
          <cell r="I175">
            <v>586.09574271271902</v>
          </cell>
          <cell r="J175">
            <v>409.25875854915898</v>
          </cell>
          <cell r="K175">
            <v>86.246690928268293</v>
          </cell>
          <cell r="L175">
            <v>12.9692137212056</v>
          </cell>
          <cell r="M175">
            <v>14.9616512369092</v>
          </cell>
          <cell r="N175">
            <v>2.4911534422439598</v>
          </cell>
          <cell r="O175">
            <v>4.6908436008436398</v>
          </cell>
          <cell r="P175">
            <v>8.0703860549145495E-2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-2.0825549462630499E-2</v>
          </cell>
          <cell r="K176">
            <v>-2.8879754155828899E-2</v>
          </cell>
          <cell r="L176">
            <v>-192.39437037851999</v>
          </cell>
          <cell r="M176">
            <v>-420.21791288244202</v>
          </cell>
          <cell r="N176">
            <v>-1719.4744084955701</v>
          </cell>
          <cell r="O176">
            <v>-1959.96804282931</v>
          </cell>
          <cell r="P176">
            <v>-2672.0239986227102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-0.13256506521087499</v>
          </cell>
          <cell r="K177">
            <v>-0.25900572592584198</v>
          </cell>
          <cell r="L177">
            <v>-535.75042904080794</v>
          </cell>
          <cell r="M177">
            <v>-714.03845326447902</v>
          </cell>
          <cell r="N177">
            <v>-604.36498623789896</v>
          </cell>
          <cell r="O177">
            <v>-707.02656118246398</v>
          </cell>
          <cell r="P177">
            <v>-705.89493762141205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2266.2963919676199</v>
          </cell>
          <cell r="F178">
            <v>2247.4637847612098</v>
          </cell>
          <cell r="G178">
            <v>2314.7186839763199</v>
          </cell>
          <cell r="H178">
            <v>2238.5128365768501</v>
          </cell>
          <cell r="I178">
            <v>2240.4548729353601</v>
          </cell>
          <cell r="J178">
            <v>2460.27712008345</v>
          </cell>
          <cell r="K178">
            <v>2506.5948780332001</v>
          </cell>
          <cell r="L178">
            <v>2552.9131279800799</v>
          </cell>
          <cell r="M178">
            <v>2434.2589436067701</v>
          </cell>
          <cell r="N178">
            <v>2318.9814468693899</v>
          </cell>
          <cell r="O178">
            <v>2318.8080904744802</v>
          </cell>
          <cell r="P178">
            <v>2318.9594151651299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44261.419611994002</v>
          </cell>
          <cell r="F179">
            <v>41524.1251639154</v>
          </cell>
          <cell r="G179">
            <v>36305.5154565009</v>
          </cell>
          <cell r="H179">
            <v>27528.9344621364</v>
          </cell>
          <cell r="I179">
            <v>19270.260909417699</v>
          </cell>
          <cell r="J179">
            <v>13970.9230791143</v>
          </cell>
          <cell r="K179">
            <v>6985.46280329413</v>
          </cell>
          <cell r="L179">
            <v>2.3215205962898999E-3</v>
          </cell>
          <cell r="M179">
            <v>-999.99718327504002</v>
          </cell>
          <cell r="N179">
            <v>-1999.9980480264301</v>
          </cell>
          <cell r="O179">
            <v>-2499.9982677125599</v>
          </cell>
          <cell r="P179">
            <v>-2999.9916824500301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-0.117151932490533</v>
          </cell>
          <cell r="I180">
            <v>-0.20294627065735699</v>
          </cell>
          <cell r="J180">
            <v>-0.268791561788563</v>
          </cell>
          <cell r="K180">
            <v>-0.381963295692126</v>
          </cell>
          <cell r="L180">
            <v>-1.28978555485021</v>
          </cell>
          <cell r="M180">
            <v>-1.13017802486215</v>
          </cell>
          <cell r="N180">
            <v>-1.486377153354</v>
          </cell>
          <cell r="O180">
            <v>-1.42007485922342</v>
          </cell>
          <cell r="P180">
            <v>-1.4582386315617999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K181">
            <v>2089.1444649954851</v>
          </cell>
          <cell r="L181">
            <v>5711.8098074375512</v>
          </cell>
          <cell r="M181">
            <v>6307.1960141978789</v>
          </cell>
          <cell r="N181">
            <v>6307.1957766565056</v>
          </cell>
          <cell r="O181">
            <v>6307.1973081761535</v>
          </cell>
          <cell r="P181">
            <v>6307.1964581474404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K182">
            <v>2089.1444649954851</v>
          </cell>
          <cell r="L182">
            <v>5711.8098074375512</v>
          </cell>
          <cell r="M182">
            <v>6307.1960141978789</v>
          </cell>
          <cell r="N182">
            <v>6307.1957766565056</v>
          </cell>
          <cell r="O182">
            <v>6307.1973081761535</v>
          </cell>
          <cell r="P182">
            <v>6307.1964581474404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-43.867821232145218</v>
          </cell>
          <cell r="K183">
            <v>8.5280769017417377</v>
          </cell>
          <cell r="L183">
            <v>9.6639192377912408</v>
          </cell>
          <cell r="M183">
            <v>-5.7462102561946917</v>
          </cell>
          <cell r="N183">
            <v>-14.579295560297485</v>
          </cell>
          <cell r="O183">
            <v>-21.660097406156073</v>
          </cell>
          <cell r="P183">
            <v>-31.192457123378595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833.33206528502274</v>
          </cell>
          <cell r="K184">
            <v>1351.2574483085816</v>
          </cell>
          <cell r="L184">
            <v>1.6463314932467037E-2</v>
          </cell>
          <cell r="M184">
            <v>573.26325688478346</v>
          </cell>
          <cell r="N184">
            <v>1853.0292129793331</v>
          </cell>
          <cell r="O184">
            <v>2685.0137878566075</v>
          </cell>
          <cell r="P184">
            <v>3396.8980848239344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833.33206528502274</v>
          </cell>
          <cell r="K185">
            <v>1351.2574483085816</v>
          </cell>
          <cell r="L185">
            <v>1.6463314932467037E-2</v>
          </cell>
          <cell r="M185">
            <v>573.26325688478346</v>
          </cell>
          <cell r="N185">
            <v>1853.0292129793331</v>
          </cell>
          <cell r="O185">
            <v>2685.0137878566075</v>
          </cell>
          <cell r="P185">
            <v>3396.8980848239344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6494.8947976605032</v>
          </cell>
          <cell r="F186">
            <v>6112.3636925536266</v>
          </cell>
          <cell r="G186">
            <v>5663.5187770113525</v>
          </cell>
          <cell r="H186">
            <v>4933.4898169801518</v>
          </cell>
          <cell r="I186">
            <v>4066.6336307884158</v>
          </cell>
          <cell r="J186">
            <v>3714.53198182903</v>
          </cell>
          <cell r="K186">
            <v>3352.3479841764074</v>
          </cell>
          <cell r="L186">
            <v>3163.5774905585836</v>
          </cell>
          <cell r="M186">
            <v>3065.4418239959318</v>
          </cell>
          <cell r="N186">
            <v>3052.8463336647396</v>
          </cell>
          <cell r="O186">
            <v>3055.0450657135857</v>
          </cell>
          <cell r="P186">
            <v>3050.4345691029466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7181.3459572056781</v>
          </cell>
          <cell r="F187">
            <v>6587.1515152329321</v>
          </cell>
          <cell r="G187">
            <v>6773.3456065313467</v>
          </cell>
          <cell r="H187">
            <v>5823.1662584433134</v>
          </cell>
          <cell r="I187">
            <v>3583.9030901970827</v>
          </cell>
          <cell r="J187">
            <v>1667.475776390027</v>
          </cell>
          <cell r="K187">
            <v>918.12355731206162</v>
          </cell>
          <cell r="L187">
            <v>553.85203269635156</v>
          </cell>
          <cell r="M187">
            <v>457.26909701636475</v>
          </cell>
          <cell r="N187">
            <v>433.85078951355013</v>
          </cell>
          <cell r="O187">
            <v>436.94873667520591</v>
          </cell>
          <cell r="P187">
            <v>349.66557271532298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14712.474905878833</v>
          </cell>
          <cell r="F188">
            <v>13980.596348030887</v>
          </cell>
          <cell r="G188">
            <v>10177.67818078972</v>
          </cell>
          <cell r="H188">
            <v>7468.0076183418969</v>
          </cell>
          <cell r="I188">
            <v>4265.6595937701177</v>
          </cell>
          <cell r="J188">
            <v>2331.4159128379829</v>
          </cell>
          <cell r="K188">
            <v>994.18190783815862</v>
          </cell>
          <cell r="L188">
            <v>52.333795817657254</v>
          </cell>
          <cell r="M188">
            <v>75.662036624093389</v>
          </cell>
          <cell r="N188">
            <v>53.278473621883521</v>
          </cell>
          <cell r="O188">
            <v>34.108727415574194</v>
          </cell>
          <cell r="P188">
            <v>26.791606746222243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2609.8936171801802</v>
          </cell>
          <cell r="F189">
            <v>2429.4268384172956</v>
          </cell>
          <cell r="G189">
            <v>2339.0865071698918</v>
          </cell>
          <cell r="H189">
            <v>2244.7875464354447</v>
          </cell>
          <cell r="I189">
            <v>2241.985549144646</v>
          </cell>
          <cell r="J189">
            <v>2499.2783011414226</v>
          </cell>
          <cell r="K189">
            <v>2518.112805250631</v>
          </cell>
          <cell r="L189">
            <v>2552.9175333923508</v>
          </cell>
          <cell r="M189">
            <v>2434.7419346596284</v>
          </cell>
          <cell r="N189">
            <v>2319.1090577304367</v>
          </cell>
          <cell r="O189">
            <v>2318.9391467112691</v>
          </cell>
          <cell r="P189">
            <v>2319.1145703955899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3793.0356870310816</v>
          </cell>
          <cell r="F190">
            <v>3396.9186114870813</v>
          </cell>
          <cell r="G190">
            <v>2786.1664479326005</v>
          </cell>
          <cell r="H190">
            <v>2525.8373841965913</v>
          </cell>
          <cell r="I190">
            <v>2051.6455481184694</v>
          </cell>
          <cell r="J190">
            <v>1652.9011437707268</v>
          </cell>
          <cell r="K190">
            <v>501.68968017589629</v>
          </cell>
          <cell r="L190">
            <v>151.98967468925071</v>
          </cell>
          <cell r="M190">
            <v>257.0578315781575</v>
          </cell>
          <cell r="N190">
            <v>208.89956694509587</v>
          </cell>
          <cell r="O190">
            <v>219.55048122760024</v>
          </cell>
          <cell r="P190">
            <v>195.6550715977352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2609.8936171801802</v>
          </cell>
          <cell r="F191">
            <v>2429.4268384172956</v>
          </cell>
          <cell r="G191">
            <v>2339.0865071698918</v>
          </cell>
          <cell r="H191">
            <v>2244.7875464354447</v>
          </cell>
          <cell r="I191">
            <v>2241.985549144646</v>
          </cell>
          <cell r="J191">
            <v>1909.7752293021438</v>
          </cell>
          <cell r="K191">
            <v>87.576489026045664</v>
          </cell>
          <cell r="L191">
            <v>-9.9858321853976371</v>
          </cell>
          <cell r="M191">
            <v>-198.14865870947898</v>
          </cell>
          <cell r="N191">
            <v>-253.93057007106248</v>
          </cell>
          <cell r="O191">
            <v>-255.76430025705108</v>
          </cell>
          <cell r="P191">
            <v>-254.75641954302341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-0.12262802243499552</v>
          </cell>
          <cell r="K192">
            <v>-0.29271802367348254</v>
          </cell>
          <cell r="L192">
            <v>-682.21683841681784</v>
          </cell>
          <cell r="M192">
            <v>-1635.6526665941133</v>
          </cell>
          <cell r="N192">
            <v>-1576.4857986598743</v>
          </cell>
          <cell r="O192">
            <v>-2156.5078560394595</v>
          </cell>
          <cell r="P192">
            <v>-2155.3273408291566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6494.8947976605032</v>
          </cell>
          <cell r="F193">
            <v>6112.3636925536266</v>
          </cell>
          <cell r="G193">
            <v>5663.5187770113525</v>
          </cell>
          <cell r="H193">
            <v>4933.4803734650168</v>
          </cell>
          <cell r="I193">
            <v>4066.6222690096879</v>
          </cell>
          <cell r="J193">
            <v>3144.6184729734787</v>
          </cell>
          <cell r="K193">
            <v>1892.4764059009049</v>
          </cell>
          <cell r="L193">
            <v>115.05643092199436</v>
          </cell>
          <cell r="M193">
            <v>56.644137383680686</v>
          </cell>
          <cell r="N193">
            <v>50.460446499972846</v>
          </cell>
          <cell r="O193">
            <v>44.943658341623106</v>
          </cell>
          <cell r="P193">
            <v>40.027555362118278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43896.433379796952</v>
          </cell>
          <cell r="F194">
            <v>41048.247536692703</v>
          </cell>
          <cell r="G194">
            <v>35742.400803616169</v>
          </cell>
          <cell r="H194">
            <v>30173.556544297862</v>
          </cell>
          <cell r="I194">
            <v>22518.435230173069</v>
          </cell>
          <cell r="J194">
            <v>16919.874190222366</v>
          </cell>
          <cell r="K194">
            <v>10264.216111656438</v>
          </cell>
          <cell r="L194">
            <v>5897.5242874739706</v>
          </cell>
          <cell r="M194">
            <v>4513.0155359542696</v>
          </cell>
          <cell r="N194">
            <v>4288.0282992447437</v>
          </cell>
          <cell r="O194">
            <v>3697.2636597883456</v>
          </cell>
          <cell r="P194">
            <v>3571.605185547754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L196">
            <v>5.73663901346532E-4</v>
          </cell>
          <cell r="M196">
            <v>5.6479380626018195E-4</v>
          </cell>
          <cell r="N196">
            <v>8.5653801116463205E-4</v>
          </cell>
          <cell r="O196">
            <v>5.3245059282259197E-4</v>
          </cell>
          <cell r="P196">
            <v>1.25729136564797E-3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K197">
            <v>2089.1444649954801</v>
          </cell>
          <cell r="L197">
            <v>5711.8098074375603</v>
          </cell>
          <cell r="M197">
            <v>6307.1960141978798</v>
          </cell>
          <cell r="N197">
            <v>6307.1957766565001</v>
          </cell>
          <cell r="O197">
            <v>6307.1973081761298</v>
          </cell>
          <cell r="P197">
            <v>6307.1964581474203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L198">
            <v>-7.8931202470744205E-6</v>
          </cell>
          <cell r="M198">
            <v>3.9598563563373997E-2</v>
          </cell>
          <cell r="N198">
            <v>6.7359852702418302E-2</v>
          </cell>
          <cell r="O198">
            <v>9.5799821491093798E-2</v>
          </cell>
          <cell r="P198">
            <v>0.124875558587329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2093.6570790971414</v>
          </cell>
          <cell r="I199">
            <v>2085.534971466031</v>
          </cell>
          <cell r="J199">
            <v>2077.4128638346028</v>
          </cell>
          <cell r="K199">
            <v>2070.5807184089349</v>
          </cell>
          <cell r="L199">
            <v>2063.7485729832797</v>
          </cell>
          <cell r="M199">
            <v>2063.7485729829714</v>
          </cell>
          <cell r="N199">
            <v>2063.7485729832938</v>
          </cell>
          <cell r="O199">
            <v>2063.7485729832479</v>
          </cell>
          <cell r="P199">
            <v>2063.7485729836799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2093.6570790971414</v>
          </cell>
          <cell r="I200">
            <v>2085.534971466031</v>
          </cell>
          <cell r="J200">
            <v>2077.4128638346028</v>
          </cell>
          <cell r="K200">
            <v>2070.5807184089349</v>
          </cell>
          <cell r="L200">
            <v>2063.7485729832797</v>
          </cell>
          <cell r="M200">
            <v>2063.7485729829714</v>
          </cell>
          <cell r="N200">
            <v>2063.7485729832938</v>
          </cell>
          <cell r="O200">
            <v>2063.7485729832479</v>
          </cell>
          <cell r="P200">
            <v>2063.7485729836799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300.9638957171</v>
          </cell>
          <cell r="K201">
            <v>1284.4674892437399</v>
          </cell>
          <cell r="L201">
            <v>1330.79641408518</v>
          </cell>
          <cell r="M201">
            <v>1268.9387263813201</v>
          </cell>
          <cell r="N201">
            <v>1208.85158473721</v>
          </cell>
          <cell r="O201">
            <v>1208.7643079049501</v>
          </cell>
          <cell r="P201">
            <v>1208.85541277434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6.7400555383615002E-2</v>
          </cell>
          <cell r="L202">
            <v>1.08430241064013</v>
          </cell>
          <cell r="M202">
            <v>116.970845538814</v>
          </cell>
          <cell r="N202">
            <v>158.531400291989</v>
          </cell>
          <cell r="O202">
            <v>158.34336614495999</v>
          </cell>
          <cell r="P202">
            <v>156.76066591454301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349.39325474278502</v>
          </cell>
          <cell r="K203">
            <v>1372.76876707821</v>
          </cell>
          <cell r="L203">
            <v>1347.5072398114801</v>
          </cell>
          <cell r="M203">
            <v>1284.89303394376</v>
          </cell>
          <cell r="N203">
            <v>1224.04012887971</v>
          </cell>
          <cell r="O203">
            <v>1223.9690678483801</v>
          </cell>
          <cell r="P203">
            <v>1224.0485928334899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114.38464867787999</v>
          </cell>
          <cell r="F204">
            <v>162.85067724529199</v>
          </cell>
          <cell r="G204">
            <v>14.338167312733299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2843.2944589409099</v>
          </cell>
          <cell r="F205">
            <v>2588.85184787662</v>
          </cell>
          <cell r="G205">
            <v>2457.8873950873899</v>
          </cell>
          <cell r="H205">
            <v>2556.4172679552698</v>
          </cell>
          <cell r="I205">
            <v>2535.9698706510198</v>
          </cell>
          <cell r="J205">
            <v>2394.80676985438</v>
          </cell>
          <cell r="K205">
            <v>1087.4708940088101</v>
          </cell>
          <cell r="L205">
            <v>1096.7509837805501</v>
          </cell>
          <cell r="M205">
            <v>1045.7790465774499</v>
          </cell>
          <cell r="N205">
            <v>996.25688446952904</v>
          </cell>
          <cell r="O205">
            <v>996.18407144821697</v>
          </cell>
          <cell r="P205">
            <v>996.24397604149601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210.16967909146001</v>
          </cell>
          <cell r="F206">
            <v>0.28718218006975299</v>
          </cell>
          <cell r="G206">
            <v>1.8258317339463299</v>
          </cell>
          <cell r="J206">
            <v>1.77189039449892E-3</v>
          </cell>
          <cell r="M206">
            <v>3.8163442369453598E-2</v>
          </cell>
          <cell r="N206">
            <v>4.5702149698202701E-2</v>
          </cell>
          <cell r="O206">
            <v>4.1054324728542202E-2</v>
          </cell>
          <cell r="P206">
            <v>8.0620095861433899E-2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1689.29832499433</v>
          </cell>
          <cell r="F207">
            <v>1906.11634590331</v>
          </cell>
          <cell r="G207">
            <v>2171.5905971224101</v>
          </cell>
          <cell r="H207">
            <v>1920.64902945574</v>
          </cell>
          <cell r="I207">
            <v>1944.9804994771901</v>
          </cell>
          <cell r="J207">
            <v>1875.74670077882</v>
          </cell>
          <cell r="K207">
            <v>1268.5894812556301</v>
          </cell>
          <cell r="L207">
            <v>1330.87089929834</v>
          </cell>
          <cell r="M207">
            <v>1269.0171479625001</v>
          </cell>
          <cell r="N207">
            <v>1208.9193898713499</v>
          </cell>
          <cell r="O207">
            <v>1208.8298974637601</v>
          </cell>
          <cell r="P207">
            <v>1208.90916356158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3.1941313996655098E-2</v>
          </cell>
          <cell r="K208">
            <v>6.3949488373075403E-2</v>
          </cell>
          <cell r="L208">
            <v>0.57941313546963702</v>
          </cell>
          <cell r="M208">
            <v>0.71042192943333604</v>
          </cell>
          <cell r="N208">
            <v>0.88532444716745995</v>
          </cell>
          <cell r="O208">
            <v>0.97033494825928601</v>
          </cell>
          <cell r="P208">
            <v>1.45750197765059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15.8778708435875</v>
          </cell>
          <cell r="F209">
            <v>16.023742994242301</v>
          </cell>
          <cell r="G209">
            <v>4.9070871034954404</v>
          </cell>
          <cell r="H209">
            <v>5.0688117332992304</v>
          </cell>
          <cell r="I209">
            <v>0.44745053340121899</v>
          </cell>
          <cell r="J209">
            <v>0.20301432254054699</v>
          </cell>
          <cell r="K209">
            <v>2.8066560752143001E-2</v>
          </cell>
          <cell r="L209">
            <v>7.2763469522664301E-3</v>
          </cell>
          <cell r="M209">
            <v>1.67505856326538E-3</v>
          </cell>
          <cell r="N209">
            <v>2.8458862125682102E-3</v>
          </cell>
          <cell r="O209">
            <v>2.7183505540566001E-3</v>
          </cell>
          <cell r="P209">
            <v>2.4739940557485501E-3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10.671016642878801</v>
          </cell>
          <cell r="F210">
            <v>0.98770369212997</v>
          </cell>
          <cell r="G210">
            <v>2.4805059639986999</v>
          </cell>
          <cell r="H210">
            <v>0.39467418009713201</v>
          </cell>
          <cell r="I210">
            <v>0.44763109965257902</v>
          </cell>
          <cell r="J210">
            <v>35.699499087568697</v>
          </cell>
          <cell r="K210">
            <v>10.7960700616916</v>
          </cell>
          <cell r="L210">
            <v>1.1264863469870001E-2</v>
          </cell>
          <cell r="M210">
            <v>0.42009730763165698</v>
          </cell>
          <cell r="N210">
            <v>9.3551953724176906E-2</v>
          </cell>
          <cell r="O210">
            <v>9.9372566966609996E-2</v>
          </cell>
          <cell r="P210">
            <v>0.116409957684736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1.8771150391105999E-2</v>
          </cell>
          <cell r="K211">
            <v>3.1384376947479302E-2</v>
          </cell>
          <cell r="L211">
            <v>1.2816559631756801</v>
          </cell>
          <cell r="M211">
            <v>1.8989355641791099</v>
          </cell>
          <cell r="N211">
            <v>1.87345918232805</v>
          </cell>
          <cell r="O211">
            <v>2.0586185265946599</v>
          </cell>
          <cell r="P211">
            <v>3.1179968087268199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2.9588147218607199</v>
          </cell>
          <cell r="F212">
            <v>1.0360244331828401</v>
          </cell>
          <cell r="G212">
            <v>2.1596352518216899</v>
          </cell>
          <cell r="H212">
            <v>0.72644864631919803</v>
          </cell>
          <cell r="I212">
            <v>0.63005016796537605</v>
          </cell>
          <cell r="J212">
            <v>2.50469679447643</v>
          </cell>
          <cell r="K212">
            <v>0.55186953822712903</v>
          </cell>
          <cell r="L212">
            <v>7.4926003747722196E-3</v>
          </cell>
          <cell r="M212">
            <v>7.8223814626918797E-2</v>
          </cell>
          <cell r="N212">
            <v>4.9758465229197003E-2</v>
          </cell>
          <cell r="O212">
            <v>5.22789628304954E-2</v>
          </cell>
          <cell r="P212">
            <v>5.6338141522487201E-2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4886.65481391291</v>
          </cell>
          <cell r="F213">
            <v>4676.15352432484</v>
          </cell>
          <cell r="G213">
            <v>4655.1892195758001</v>
          </cell>
          <cell r="H213">
            <v>4483.2562319707304</v>
          </cell>
          <cell r="I213">
            <v>4482.4755019292397</v>
          </cell>
          <cell r="J213">
            <v>4959.3703156524598</v>
          </cell>
          <cell r="K213">
            <v>5024.8353721677604</v>
          </cell>
          <cell r="L213">
            <v>5108.8969422956397</v>
          </cell>
          <cell r="M213">
            <v>4988.7463175206603</v>
          </cell>
          <cell r="N213">
            <v>4799.5500303341496</v>
          </cell>
          <cell r="O213">
            <v>4799.3150884902097</v>
          </cell>
          <cell r="P213">
            <v>4799.6491521009502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109.674512019445</v>
          </cell>
          <cell r="F214">
            <v>13.5971604785941</v>
          </cell>
          <cell r="G214">
            <v>9.0460275046983707</v>
          </cell>
          <cell r="H214">
            <v>26.331453616313201</v>
          </cell>
          <cell r="I214">
            <v>46.810504813493701</v>
          </cell>
          <cell r="J214">
            <v>42.731908458089102</v>
          </cell>
          <cell r="K214">
            <v>31.185814293030599</v>
          </cell>
          <cell r="L214">
            <v>8.3805417943010294</v>
          </cell>
          <cell r="M214">
            <v>66.773455429646404</v>
          </cell>
          <cell r="N214">
            <v>53.952664649469902</v>
          </cell>
          <cell r="O214">
            <v>67.198739176595794</v>
          </cell>
          <cell r="P214">
            <v>67.880195694970894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2005.1544871050401</v>
          </cell>
          <cell r="F215">
            <v>1674.2389617903</v>
          </cell>
          <cell r="G215">
            <v>2061.6170416477798</v>
          </cell>
          <cell r="H215">
            <v>1406.6288474663399</v>
          </cell>
          <cell r="I215">
            <v>683.93378937469595</v>
          </cell>
          <cell r="J215">
            <v>509.197631372648</v>
          </cell>
          <cell r="K215">
            <v>198.25422011612901</v>
          </cell>
          <cell r="L215">
            <v>144.562678151304</v>
          </cell>
          <cell r="M215">
            <v>50.946216595828702</v>
          </cell>
          <cell r="N215">
            <v>59.474379546960002</v>
          </cell>
          <cell r="O215">
            <v>39.988841718533799</v>
          </cell>
          <cell r="P215">
            <v>34.0669417001995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30.053650137135399</v>
          </cell>
          <cell r="K216">
            <v>529.83731843709302</v>
          </cell>
          <cell r="L216">
            <v>1084.65124238668</v>
          </cell>
          <cell r="M216">
            <v>985.033377210396</v>
          </cell>
          <cell r="N216">
            <v>985.31177159240201</v>
          </cell>
          <cell r="O216">
            <v>985.84711436379496</v>
          </cell>
          <cell r="P216">
            <v>986.30476983584094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655.76973297492202</v>
          </cell>
          <cell r="F217">
            <v>597.33058083258697</v>
          </cell>
          <cell r="G217">
            <v>589.70549825731598</v>
          </cell>
          <cell r="H217">
            <v>479.98405880087</v>
          </cell>
          <cell r="I217">
            <v>358.05604614758198</v>
          </cell>
          <cell r="J217">
            <v>245.51231517573399</v>
          </cell>
          <cell r="K217">
            <v>132.03911443687599</v>
          </cell>
          <cell r="L217">
            <v>19.036784921003701</v>
          </cell>
          <cell r="M217">
            <v>19.034030464367</v>
          </cell>
          <cell r="N217">
            <v>19.033687025088501</v>
          </cell>
          <cell r="O217">
            <v>18.387317998163802</v>
          </cell>
          <cell r="P217">
            <v>18.331683998409599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0.83313539721187502</v>
          </cell>
          <cell r="K218">
            <v>0.91319478769192497</v>
          </cell>
          <cell r="L218">
            <v>5.41556398696782</v>
          </cell>
          <cell r="M218">
            <v>42.759288571845701</v>
          </cell>
          <cell r="N218">
            <v>34.480638834040001</v>
          </cell>
          <cell r="O218">
            <v>43.149404103666399</v>
          </cell>
          <cell r="P218">
            <v>44.020982683327198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I219">
            <v>0.48858980908103899</v>
          </cell>
          <cell r="J219">
            <v>1.2065332703248901</v>
          </cell>
          <cell r="K219">
            <v>1.8855854719371501</v>
          </cell>
          <cell r="L219">
            <v>0.59547557767014503</v>
          </cell>
          <cell r="M219">
            <v>0.459722367379157</v>
          </cell>
          <cell r="N219">
            <v>0.61135492071672803</v>
          </cell>
          <cell r="O219">
            <v>0.37464435715017202</v>
          </cell>
          <cell r="P219">
            <v>0.39007666410556402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330.01475508123298</v>
          </cell>
          <cell r="F220">
            <v>321.18196232118299</v>
          </cell>
          <cell r="G220">
            <v>1.6701820866984001</v>
          </cell>
          <cell r="H220">
            <v>0.178559389275085</v>
          </cell>
          <cell r="I220">
            <v>0.154140202793624</v>
          </cell>
          <cell r="J220">
            <v>0.39044204507418501</v>
          </cell>
          <cell r="K220">
            <v>0.15575864749624199</v>
          </cell>
          <cell r="L220">
            <v>2.7111067004270098E-3</v>
          </cell>
          <cell r="M220">
            <v>6.1672213220515998E-2</v>
          </cell>
          <cell r="N220">
            <v>1.22853177579937E-2</v>
          </cell>
          <cell r="O220">
            <v>1.2803144015638901E-2</v>
          </cell>
          <cell r="P220">
            <v>1.23523226742403E-2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23.114890817059599</v>
          </cell>
          <cell r="F221">
            <v>51.2379677531436</v>
          </cell>
          <cell r="G221">
            <v>2.4552099230219802</v>
          </cell>
          <cell r="H221">
            <v>47.400976597309999</v>
          </cell>
          <cell r="I221">
            <v>47.332493557435498</v>
          </cell>
          <cell r="M221">
            <v>0.922438619770652</v>
          </cell>
          <cell r="N221">
            <v>1.0733268933022</v>
          </cell>
          <cell r="O221">
            <v>1.72200757742656</v>
          </cell>
          <cell r="P221">
            <v>2.6066362598755299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723.66158544134896</v>
          </cell>
          <cell r="F222">
            <v>749.840431066164</v>
          </cell>
          <cell r="G222">
            <v>520.44953802632006</v>
          </cell>
          <cell r="H222">
            <v>514.63460244913495</v>
          </cell>
          <cell r="I222">
            <v>508.82176391439498</v>
          </cell>
          <cell r="J222">
            <v>506.27998641759598</v>
          </cell>
          <cell r="K222">
            <v>548.69360130163795</v>
          </cell>
          <cell r="L222">
            <v>1.03449980947328</v>
          </cell>
          <cell r="M222">
            <v>0.56954519278892102</v>
          </cell>
          <cell r="N222">
            <v>0.51918284943895998</v>
          </cell>
          <cell r="O222">
            <v>0.23390874910541901</v>
          </cell>
          <cell r="P222">
            <v>0.10908126382456899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1.0431626938747001</v>
          </cell>
          <cell r="H223">
            <v>0.62190183196299098</v>
          </cell>
          <cell r="I223">
            <v>0.52336587631695097</v>
          </cell>
          <cell r="J223">
            <v>1.58244853929596</v>
          </cell>
          <cell r="K223">
            <v>1.3085706877104299</v>
          </cell>
          <cell r="L223">
            <v>1.55584223925048</v>
          </cell>
          <cell r="M223">
            <v>1.5516371895136001</v>
          </cell>
          <cell r="N223">
            <v>1.54743100676733</v>
          </cell>
          <cell r="O223">
            <v>1.5464373003367899</v>
          </cell>
          <cell r="P223">
            <v>1.54568094641896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344.49948333835101</v>
          </cell>
          <cell r="F224">
            <v>364.72060638032099</v>
          </cell>
          <cell r="G224">
            <v>504.22515848415298</v>
          </cell>
          <cell r="H224">
            <v>498.59653328231798</v>
          </cell>
          <cell r="I224">
            <v>492.966244294494</v>
          </cell>
          <cell r="J224">
            <v>460.54890667116899</v>
          </cell>
          <cell r="K224">
            <v>1.85935492267239</v>
          </cell>
          <cell r="L224">
            <v>1.2595846532080299</v>
          </cell>
          <cell r="M224">
            <v>1.1383815979630001</v>
          </cell>
          <cell r="N224">
            <v>0.83925963809557802</v>
          </cell>
          <cell r="O224">
            <v>0.580467643241392</v>
          </cell>
          <cell r="P224">
            <v>0.29815307599880497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210.21225054080199</v>
          </cell>
          <cell r="F225">
            <v>209.30630219980401</v>
          </cell>
          <cell r="G225">
            <v>0.69474924179292397</v>
          </cell>
          <cell r="H225">
            <v>0.177752784178134</v>
          </cell>
          <cell r="I225">
            <v>0.17444519252562199</v>
          </cell>
          <cell r="J225">
            <v>0.39020488186605001</v>
          </cell>
          <cell r="K225">
            <v>0.14359217658114701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4402.1016973182004</v>
          </cell>
          <cell r="F226">
            <v>3981.4539728220998</v>
          </cell>
          <cell r="G226">
            <v>3690.9065678656498</v>
          </cell>
          <cell r="H226">
            <v>2974.5546862177098</v>
          </cell>
          <cell r="I226">
            <v>2139.2613831828098</v>
          </cell>
          <cell r="J226">
            <v>1798.72716236614</v>
          </cell>
          <cell r="K226">
            <v>1446.27612527886</v>
          </cell>
          <cell r="L226">
            <v>1266.4949246265601</v>
          </cell>
          <cell r="M226">
            <v>1169.2497654527201</v>
          </cell>
          <cell r="N226">
            <v>1156.8559822740399</v>
          </cell>
          <cell r="O226">
            <v>1159.04168613203</v>
          </cell>
          <cell r="P226">
            <v>1155.5665544456499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3.02853510727221E-6</v>
          </cell>
          <cell r="I4">
            <v>4.6777287641277197E-6</v>
          </cell>
          <cell r="J4">
            <v>5.8672831032740896E-6</v>
          </cell>
          <cell r="K4">
            <v>9.6503888976343402E-6</v>
          </cell>
          <cell r="L4">
            <v>5.0507172284032205E-4</v>
          </cell>
          <cell r="M4">
            <v>1.6145006372343702E-5</v>
          </cell>
          <cell r="N4">
            <v>2.6753652469758298E-4</v>
          </cell>
          <cell r="O4">
            <v>2.7500501105477901E-5</v>
          </cell>
          <cell r="P4">
            <v>9.9962295363852809E-4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1.4205274831004201E-4</v>
          </cell>
          <cell r="K5">
            <v>1.8277571934021501E-4</v>
          </cell>
          <cell r="L5">
            <v>3.80579968655817E-3</v>
          </cell>
          <cell r="M5">
            <v>1.79195579115625E-6</v>
          </cell>
          <cell r="N5">
            <v>6.7422533271628104E-4</v>
          </cell>
          <cell r="O5">
            <v>2.8472142434603401E-6</v>
          </cell>
          <cell r="P5">
            <v>6.3737845926219104E-5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1.6923667841311601E-5</v>
          </cell>
          <cell r="I6">
            <v>0.910425169519818</v>
          </cell>
          <cell r="J6">
            <v>9.1041304160491008E-6</v>
          </cell>
          <cell r="K6">
            <v>0.24218559619777399</v>
          </cell>
          <cell r="L6">
            <v>1.03502788629121E-2</v>
          </cell>
          <cell r="M6">
            <v>0.245908315339991</v>
          </cell>
          <cell r="N6">
            <v>0.76081849704341997</v>
          </cell>
          <cell r="O6">
            <v>0.267629904785668</v>
          </cell>
          <cell r="P6">
            <v>1.3411392010402E-3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4.4684860012054504E-6</v>
          </cell>
          <cell r="I7">
            <v>1.24195496548951E-5</v>
          </cell>
          <cell r="J7">
            <v>0.13208341058442</v>
          </cell>
          <cell r="K7">
            <v>0.57584826053650495</v>
          </cell>
          <cell r="L7">
            <v>0.80041511714567204</v>
          </cell>
          <cell r="M7">
            <v>1.47328072663534E-4</v>
          </cell>
          <cell r="N7">
            <v>8.1923430953390302E-4</v>
          </cell>
          <cell r="O7">
            <v>0.24985051560028801</v>
          </cell>
          <cell r="P7">
            <v>0.42652311635568502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7.61470400998258E-6</v>
          </cell>
          <cell r="F8">
            <v>1.26613195303027E-6</v>
          </cell>
          <cell r="G8">
            <v>1.37995859655039E-6</v>
          </cell>
          <cell r="H8">
            <v>1.49942394853236E-6</v>
          </cell>
          <cell r="I8">
            <v>3.2233145918548E-6</v>
          </cell>
          <cell r="J8">
            <v>1.22231792208128E-5</v>
          </cell>
          <cell r="K8">
            <v>1.47993723910509E-5</v>
          </cell>
          <cell r="L8">
            <v>4.1388231341485801E-5</v>
          </cell>
          <cell r="M8">
            <v>6.1265614748730806E-5</v>
          </cell>
          <cell r="N8">
            <v>0.206556283925551</v>
          </cell>
          <cell r="O8">
            <v>1.6651427347083501E-2</v>
          </cell>
          <cell r="P8">
            <v>5.80420290353084E-3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8.8149924497596E-3</v>
          </cell>
          <cell r="K9">
            <v>1.7285017683916499E-3</v>
          </cell>
          <cell r="L9">
            <v>1.35676734544272</v>
          </cell>
          <cell r="M9">
            <v>1.41332149024942</v>
          </cell>
          <cell r="N9">
            <v>8.1880157658106008</v>
          </cell>
          <cell r="O9">
            <v>1.5387275722798801</v>
          </cell>
          <cell r="P9">
            <v>4.5376751996001596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4.1072155658287996E-3</v>
          </cell>
          <cell r="F10">
            <v>4.4505712969514898E-3</v>
          </cell>
          <cell r="G10">
            <v>8.72408123821723E-6</v>
          </cell>
          <cell r="H10">
            <v>7.5702960662557106E-2</v>
          </cell>
          <cell r="I10">
            <v>0.116854149515924</v>
          </cell>
          <cell r="J10">
            <v>0.12064246815938499</v>
          </cell>
          <cell r="K10">
            <v>5.8745678596349798E-2</v>
          </cell>
          <cell r="L10">
            <v>7.5677881591090707E-2</v>
          </cell>
          <cell r="M10">
            <v>0.12571932174395101</v>
          </cell>
          <cell r="N10">
            <v>0.16743651109487301</v>
          </cell>
          <cell r="O10">
            <v>6.2008650753609902E-2</v>
          </cell>
          <cell r="P10">
            <v>7.5978727017346301E-2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1.2401905915536401E-6</v>
          </cell>
          <cell r="F11">
            <v>1.30826643206095E-6</v>
          </cell>
          <cell r="G11">
            <v>1.58572898056191E-6</v>
          </cell>
          <cell r="H11">
            <v>1.7447266815931999E-6</v>
          </cell>
          <cell r="I11">
            <v>2.6816499656280501E-6</v>
          </cell>
          <cell r="J11">
            <v>3.8215600582643697E-6</v>
          </cell>
          <cell r="K11">
            <v>7.2179626566860097E-6</v>
          </cell>
          <cell r="L11">
            <v>3.02219819553357E-3</v>
          </cell>
          <cell r="M11">
            <v>3.1727748332438601E-5</v>
          </cell>
          <cell r="N11">
            <v>8.5810996306950795E-4</v>
          </cell>
          <cell r="O11">
            <v>8.5735731574047304E-5</v>
          </cell>
          <cell r="P11">
            <v>3.6124080299579698E-3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1.4237252226074099E-2</v>
          </cell>
          <cell r="F12">
            <v>7.0102522762288899E-2</v>
          </cell>
          <cell r="G12">
            <v>2.5212914428633599E-6</v>
          </cell>
          <cell r="H12">
            <v>2.0428961801249802E-6</v>
          </cell>
          <cell r="I12">
            <v>1.0539902582340701E-3</v>
          </cell>
          <cell r="J12">
            <v>6.4340010102653597E-2</v>
          </cell>
          <cell r="K12">
            <v>0.11595158865884</v>
          </cell>
          <cell r="L12">
            <v>2.8249394004394499E-2</v>
          </cell>
          <cell r="M12">
            <v>7.6807162439369303E-2</v>
          </cell>
          <cell r="N12">
            <v>8.0422722801723398E-2</v>
          </cell>
          <cell r="O12">
            <v>0.11598161825662499</v>
          </cell>
          <cell r="P12">
            <v>2.8439061227173299E-2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3.4616105726348702E-4</v>
          </cell>
          <cell r="I13">
            <v>4.7923832468124303E-2</v>
          </cell>
          <cell r="J13">
            <v>2.3744088557552702E-6</v>
          </cell>
          <cell r="K13">
            <v>3.8217074046359103E-6</v>
          </cell>
          <cell r="L13">
            <v>3.4928507172995099E-6</v>
          </cell>
          <cell r="M13">
            <v>4.44509987529216E-6</v>
          </cell>
          <cell r="N13">
            <v>2.5691232485586799E-4</v>
          </cell>
          <cell r="O13">
            <v>5.2073576584758799E-6</v>
          </cell>
          <cell r="P13">
            <v>2.4772918534572702E-4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0.184495271666028</v>
          </cell>
          <cell r="I14">
            <v>1.7488680354028401</v>
          </cell>
          <cell r="J14">
            <v>0.15527202849420599</v>
          </cell>
          <cell r="K14">
            <v>2.2012015441371701E-6</v>
          </cell>
          <cell r="L14">
            <v>4.7007044154294202E-7</v>
          </cell>
          <cell r="M14">
            <v>5.7930374725461698E-7</v>
          </cell>
          <cell r="N14">
            <v>1.52173522122057E-5</v>
          </cell>
          <cell r="O14">
            <v>1.4864076307768699E-3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2.3595908565469699E-6</v>
          </cell>
          <cell r="F15">
            <v>4.1010773402779099E-7</v>
          </cell>
          <cell r="G15">
            <v>4.5132238759627898E-7</v>
          </cell>
          <cell r="H15">
            <v>4.9224978262446295E-7</v>
          </cell>
          <cell r="I15">
            <v>6.4322383778111103E-7</v>
          </cell>
          <cell r="J15">
            <v>7.4353775836224096E-7</v>
          </cell>
          <cell r="K15">
            <v>1.00560940997639E-6</v>
          </cell>
          <cell r="L15">
            <v>1.48439370683441E-6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2.4685270039730101E-5</v>
          </cell>
          <cell r="I16">
            <v>3.5189083358598701E-5</v>
          </cell>
          <cell r="J16">
            <v>0.65935918923153902</v>
          </cell>
          <cell r="K16">
            <v>0.58286431652602999</v>
          </cell>
          <cell r="L16">
            <v>3.5107137213578103E-2</v>
          </cell>
          <cell r="M16">
            <v>8.7357171828257696E-2</v>
          </cell>
          <cell r="N16">
            <v>0.57204268234812405</v>
          </cell>
          <cell r="O16">
            <v>0.58284895571004003</v>
          </cell>
          <cell r="P16">
            <v>3.5183122031041097E-2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6.3529478417274903E-6</v>
          </cell>
          <cell r="I17">
            <v>3.2342071288024898E-5</v>
          </cell>
          <cell r="J17">
            <v>0.228029611717984</v>
          </cell>
          <cell r="K17">
            <v>2.5832335372619601E-5</v>
          </cell>
          <cell r="L17">
            <v>2.6594456538614001E-5</v>
          </cell>
          <cell r="M17">
            <v>3.3525259153068798E-5</v>
          </cell>
          <cell r="N17">
            <v>3.8488081230541399E-2</v>
          </cell>
          <cell r="O17">
            <v>2.2594032976490398E-5</v>
          </cell>
          <cell r="P17">
            <v>1.5932154899203499E-4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2.8825420951661699E-6</v>
          </cell>
          <cell r="I18">
            <v>7.0298334310998898E-5</v>
          </cell>
          <cell r="J18">
            <v>1.8263363982679699</v>
          </cell>
          <cell r="K18">
            <v>1.51731942874008</v>
          </cell>
          <cell r="L18">
            <v>1.7007165786421E-6</v>
          </cell>
          <cell r="M18">
            <v>1.7513491936118201E-6</v>
          </cell>
          <cell r="N18">
            <v>3.44035619775267E-6</v>
          </cell>
          <cell r="O18">
            <v>0.28597184441884699</v>
          </cell>
          <cell r="P18">
            <v>1.54043932891425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1.90917149146177E-5</v>
          </cell>
          <cell r="F19">
            <v>6.7843721955813198E-7</v>
          </cell>
          <cell r="G19">
            <v>1.1190381986131901E-6</v>
          </cell>
          <cell r="H19">
            <v>1.32952337407521E-6</v>
          </cell>
          <cell r="I19">
            <v>2.1458319118885698E-6</v>
          </cell>
          <cell r="J19">
            <v>2.9921359745789601E-6</v>
          </cell>
          <cell r="K19">
            <v>5.4053312514518299E-6</v>
          </cell>
          <cell r="L19">
            <v>3.9438660930451099E-5</v>
          </cell>
          <cell r="M19">
            <v>0.450867387234754</v>
          </cell>
          <cell r="N19">
            <v>1.8717689525390799E-5</v>
          </cell>
          <cell r="O19">
            <v>2.70958469606926E-5</v>
          </cell>
          <cell r="P19">
            <v>9.9417380136318203E-5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5.4761892237463097E-2</v>
          </cell>
          <cell r="F20">
            <v>0.10764973191424</v>
          </cell>
          <cell r="G20">
            <v>9.7648359562215496E-6</v>
          </cell>
          <cell r="H20">
            <v>6.9892698728667401E-6</v>
          </cell>
          <cell r="I20">
            <v>4.6843205603303397E-5</v>
          </cell>
          <cell r="J20">
            <v>7.3690069532832594E-2</v>
          </cell>
          <cell r="K20">
            <v>0.14352030241554201</v>
          </cell>
          <cell r="L20">
            <v>1.18349240387165E-4</v>
          </cell>
          <cell r="M20">
            <v>9.7101775803531895E-3</v>
          </cell>
          <cell r="N20">
            <v>9.0656089390206002E-2</v>
          </cell>
          <cell r="O20">
            <v>0.143507756148404</v>
          </cell>
          <cell r="P20">
            <v>3.3509126539574198E-4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1.40062876526291E-6</v>
          </cell>
          <cell r="F21">
            <v>3.9377913631208501E-7</v>
          </cell>
          <cell r="G21">
            <v>4.8977631007100295E-7</v>
          </cell>
          <cell r="H21">
            <v>4.6866436010662599E-7</v>
          </cell>
          <cell r="I21">
            <v>6.3805984459941504E-7</v>
          </cell>
          <cell r="J21">
            <v>8.8047358307966299E-7</v>
          </cell>
          <cell r="K21">
            <v>1.58572563951731E-6</v>
          </cell>
          <cell r="L21">
            <v>1.33923019564334E-5</v>
          </cell>
          <cell r="M21">
            <v>0.59982623116061395</v>
          </cell>
          <cell r="N21">
            <v>4.79730289187471E-5</v>
          </cell>
          <cell r="O21">
            <v>9.8052323139586608E-4</v>
          </cell>
          <cell r="P21">
            <v>5.05260700808936E-5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2.38579290145626E-5</v>
          </cell>
          <cell r="K22">
            <v>3.1426964799217799E-5</v>
          </cell>
          <cell r="L22">
            <v>1.7872908574459201E-4</v>
          </cell>
          <cell r="M22">
            <v>1.05201981991249E-6</v>
          </cell>
          <cell r="N22">
            <v>8.6287186055689094E-5</v>
          </cell>
          <cell r="O22">
            <v>3.6226661671729E-6</v>
          </cell>
          <cell r="P22">
            <v>1.54309242231777E-4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5.1962934757826702E-6</v>
          </cell>
          <cell r="F23">
            <v>7.9754081819271094E-5</v>
          </cell>
          <cell r="G23">
            <v>3.86689058034411E-6</v>
          </cell>
          <cell r="H23">
            <v>2.63579547350039E-6</v>
          </cell>
          <cell r="I23">
            <v>7.6641869125212406E-5</v>
          </cell>
          <cell r="J23">
            <v>6.8926016182248098E-6</v>
          </cell>
          <cell r="K23">
            <v>6.8064135696350699E-5</v>
          </cell>
          <cell r="L23">
            <v>2.7902807939412701E-5</v>
          </cell>
          <cell r="M23">
            <v>6.7033424286852598E-6</v>
          </cell>
          <cell r="N23">
            <v>1.28725019105151E-4</v>
          </cell>
          <cell r="O23">
            <v>3.7243192544394798E-5</v>
          </cell>
          <cell r="P23">
            <v>3.2828418335896498E-4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2.1137230741211598E-3</v>
          </cell>
          <cell r="K24">
            <v>1.0467295310145599E-3</v>
          </cell>
          <cell r="L24">
            <v>3.7822283023388301E-3</v>
          </cell>
          <cell r="M24">
            <v>2.1401506055835299E-5</v>
          </cell>
          <cell r="N24">
            <v>3.4497327654800501E-3</v>
          </cell>
          <cell r="O24">
            <v>4.3452698858642699E-5</v>
          </cell>
          <cell r="P24">
            <v>6.3798842423739297E-3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5.3595913554630302E-2</v>
          </cell>
          <cell r="M25">
            <v>0.13966186366889299</v>
          </cell>
          <cell r="N25">
            <v>3.49398267663752E-3</v>
          </cell>
          <cell r="O25">
            <v>9.0812153964536305E-2</v>
          </cell>
          <cell r="P25">
            <v>1.84701029105544E-3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9.0680755948751194E-5</v>
          </cell>
          <cell r="K26">
            <v>3.2418266031394498E-5</v>
          </cell>
          <cell r="L26">
            <v>7.1773010310729801E-5</v>
          </cell>
          <cell r="M26">
            <v>7.5123869441466297E-5</v>
          </cell>
          <cell r="N26">
            <v>1.85633161546136E-4</v>
          </cell>
          <cell r="O26">
            <v>4.1338752097865197E-5</v>
          </cell>
          <cell r="P26">
            <v>3.1317915265597702E-4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3.9515217846643504E-6</v>
          </cell>
          <cell r="K27">
            <v>4.3590407544881497E-6</v>
          </cell>
          <cell r="L27">
            <v>4.03173421154643E-4</v>
          </cell>
          <cell r="M27">
            <v>6.16054935278667E-6</v>
          </cell>
          <cell r="N27">
            <v>1.01485391201418E-4</v>
          </cell>
          <cell r="O27">
            <v>1.17742816816516E-5</v>
          </cell>
          <cell r="P27">
            <v>4.3848156838340301E-4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8.3139734697133501E-4</v>
          </cell>
          <cell r="F28">
            <v>3.78088327798099E-4</v>
          </cell>
          <cell r="G28">
            <v>2.5877828720596402E-5</v>
          </cell>
          <cell r="H28">
            <v>1.97515598592636E-2</v>
          </cell>
          <cell r="I28">
            <v>0.67157614768322105</v>
          </cell>
          <cell r="J28">
            <v>0.39775653661179899</v>
          </cell>
          <cell r="K28">
            <v>0.51239108894295105</v>
          </cell>
          <cell r="L28">
            <v>0.94679786296600799</v>
          </cell>
          <cell r="M28">
            <v>0.38988330126160298</v>
          </cell>
          <cell r="N28">
            <v>0.74706817593452202</v>
          </cell>
          <cell r="O28">
            <v>0.53586704722922596</v>
          </cell>
          <cell r="P28">
            <v>0.79791673394933804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1.61247799275104E-6</v>
          </cell>
          <cell r="F29">
            <v>7.7656058817759695E-7</v>
          </cell>
          <cell r="G29">
            <v>9.34075064033012E-7</v>
          </cell>
          <cell r="H29">
            <v>5.3376463662222597E-7</v>
          </cell>
          <cell r="I29">
            <v>1.4981569978984001E-4</v>
          </cell>
          <cell r="J29">
            <v>1.0893566628746699E-5</v>
          </cell>
          <cell r="K29">
            <v>7.10900622159482E-6</v>
          </cell>
          <cell r="L29">
            <v>9.4641320112712194E-5</v>
          </cell>
          <cell r="M29">
            <v>1.51270078351698E-5</v>
          </cell>
          <cell r="N29">
            <v>2.7289517964784E-4</v>
          </cell>
          <cell r="O29">
            <v>3.7535391576688898E-6</v>
          </cell>
          <cell r="P29">
            <v>2.3012929384671799E-4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5.55369181042076E-5</v>
          </cell>
          <cell r="K30">
            <v>4.7931147496758201E-5</v>
          </cell>
          <cell r="L30">
            <v>1.1606493767191299E-4</v>
          </cell>
          <cell r="M30">
            <v>1.57066057142593E-5</v>
          </cell>
          <cell r="N30">
            <v>2.7431857543020599E-4</v>
          </cell>
          <cell r="O30">
            <v>2.5017085094478699E-6</v>
          </cell>
          <cell r="P30">
            <v>2.4663964640328902E-4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0.157030039845661</v>
          </cell>
          <cell r="F31">
            <v>5.0353083347057098E-2</v>
          </cell>
          <cell r="G31">
            <v>8.8306602970912605E-6</v>
          </cell>
          <cell r="H31">
            <v>9.6129323970120706E-6</v>
          </cell>
          <cell r="I31">
            <v>0.163245856881504</v>
          </cell>
          <cell r="J31">
            <v>0.17396506587441801</v>
          </cell>
          <cell r="K31">
            <v>0.103210283723917</v>
          </cell>
          <cell r="L31">
            <v>2.3858900279102599E-3</v>
          </cell>
          <cell r="M31">
            <v>0.125332076036104</v>
          </cell>
          <cell r="N31">
            <v>0.217712685171885</v>
          </cell>
          <cell r="O31">
            <v>8.9311920081625695E-2</v>
          </cell>
          <cell r="P31">
            <v>2.5037858003672399E-4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1.4696928187148801E-4</v>
          </cell>
          <cell r="I32">
            <v>1.4654442612346201E-4</v>
          </cell>
          <cell r="J32">
            <v>0.65263519196764996</v>
          </cell>
          <cell r="K32">
            <v>0.57702596189830702</v>
          </cell>
          <cell r="L32">
            <v>3.4764163344668697E-2</v>
          </cell>
          <cell r="M32">
            <v>2.4239018942052899E-5</v>
          </cell>
          <cell r="N32">
            <v>1.23761708138812E-4</v>
          </cell>
          <cell r="O32">
            <v>5.3044149971443402E-5</v>
          </cell>
          <cell r="P32">
            <v>5.4605078371859595E-4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8.39140707657972E-3</v>
          </cell>
          <cell r="F33">
            <v>2.4680396278490999E-6</v>
          </cell>
          <cell r="G33">
            <v>2.99232697532185E-2</v>
          </cell>
          <cell r="H33">
            <v>3.4006272038274699E-7</v>
          </cell>
          <cell r="I33">
            <v>2.81780007484894E-6</v>
          </cell>
          <cell r="J33">
            <v>2.6827628958601901E-6</v>
          </cell>
          <cell r="K33">
            <v>5.78794249545622E-5</v>
          </cell>
          <cell r="L33">
            <v>8.9473611401059896E-5</v>
          </cell>
          <cell r="M33">
            <v>4.1170174964190302E-6</v>
          </cell>
          <cell r="N33">
            <v>1.7722155750024001E-4</v>
          </cell>
          <cell r="O33">
            <v>4.8663328413114696E-6</v>
          </cell>
          <cell r="P33">
            <v>2.1556827786524901E-4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3.9705734446336996E-6</v>
          </cell>
          <cell r="F34">
            <v>1.97111900572338E-6</v>
          </cell>
          <cell r="G34">
            <v>2.5676942622211901E-6</v>
          </cell>
          <cell r="H34">
            <v>3.3291252014087801E-6</v>
          </cell>
          <cell r="I34">
            <v>1.13156063205177E-5</v>
          </cell>
          <cell r="J34">
            <v>1.12443182450071E-5</v>
          </cell>
          <cell r="K34">
            <v>1.8647957732401801E-5</v>
          </cell>
          <cell r="L34">
            <v>0.31941529324535201</v>
          </cell>
          <cell r="M34">
            <v>1.4683183466151199E-4</v>
          </cell>
          <cell r="N34">
            <v>6.3302316686017805E-4</v>
          </cell>
          <cell r="O34">
            <v>1.1643599409285001E-3</v>
          </cell>
          <cell r="P34">
            <v>3.5080091042418702E-3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6.60439227676976E-6</v>
          </cell>
          <cell r="I35">
            <v>2.6011157182222E-5</v>
          </cell>
          <cell r="J35">
            <v>0.150937451849674</v>
          </cell>
          <cell r="K35">
            <v>3.8016812203120098E-5</v>
          </cell>
          <cell r="L35">
            <v>5.6907536877179197E-5</v>
          </cell>
          <cell r="M35">
            <v>8.5487401995164806E-3</v>
          </cell>
          <cell r="N35">
            <v>4.8154810577379699E-2</v>
          </cell>
          <cell r="O35">
            <v>3.4114113870153303E-5</v>
          </cell>
          <cell r="P35">
            <v>9.2843587290623704E-5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6.2839083204189704E-3</v>
          </cell>
          <cell r="K36">
            <v>1.16679624075895E-3</v>
          </cell>
          <cell r="L36">
            <v>24.396092562658101</v>
          </cell>
          <cell r="M36">
            <v>28.902540878183999</v>
          </cell>
          <cell r="N36">
            <v>164.79847881724999</v>
          </cell>
          <cell r="O36">
            <v>59.741622135423299</v>
          </cell>
          <cell r="P36">
            <v>114.377731202155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1.29668741665706E-4</v>
          </cell>
          <cell r="K37">
            <v>7.0918339069255706E-5</v>
          </cell>
          <cell r="L37">
            <v>0.21132679805624199</v>
          </cell>
          <cell r="M37">
            <v>3.4297345381871297E-5</v>
          </cell>
          <cell r="N37">
            <v>6.4452743039050399E-6</v>
          </cell>
          <cell r="O37">
            <v>2.9370224781604702E-5</v>
          </cell>
          <cell r="P37">
            <v>0.204911520932963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3.02853510727221E-6</v>
          </cell>
          <cell r="I38">
            <v>6.5968516116185299E-6</v>
          </cell>
          <cell r="J38">
            <v>9.6251225871899584E-6</v>
          </cell>
          <cell r="K38">
            <v>1.5322466031739508E-5</v>
          </cell>
          <cell r="L38">
            <v>5.163896475458749E-4</v>
          </cell>
          <cell r="M38">
            <v>5.2766348032140162E-4</v>
          </cell>
          <cell r="N38">
            <v>7.8703423218353026E-4</v>
          </cell>
          <cell r="O38">
            <v>7.9832708295692241E-4</v>
          </cell>
          <cell r="P38">
            <v>1.7791177393048779E-3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1.4205274831004201E-4</v>
          </cell>
          <cell r="K39">
            <v>3.240235364996334E-4</v>
          </cell>
          <cell r="L39">
            <v>4.1297643636423699E-3</v>
          </cell>
          <cell r="M39">
            <v>3.9890055192967518E-3</v>
          </cell>
          <cell r="N39">
            <v>4.6616437228846792E-3</v>
          </cell>
          <cell r="O39">
            <v>9.2823167870860045E-4</v>
          </cell>
          <cell r="P39">
            <v>7.3967475775085897E-4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1.6923667841311601E-5</v>
          </cell>
          <cell r="I40">
            <v>0.91044140499814408</v>
          </cell>
          <cell r="J40">
            <v>0.91044807907388758</v>
          </cell>
          <cell r="K40">
            <v>1.152626143834574</v>
          </cell>
          <cell r="L40">
            <v>1.1629628716313061</v>
          </cell>
          <cell r="M40">
            <v>0.77481198705460552</v>
          </cell>
          <cell r="N40">
            <v>1.2592529401160304</v>
          </cell>
          <cell r="O40">
            <v>1.2846975282431052</v>
          </cell>
          <cell r="P40">
            <v>1.2756856524704689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4.4684860012054504E-6</v>
          </cell>
          <cell r="I41">
            <v>1.5533617788217439E-5</v>
          </cell>
          <cell r="J41">
            <v>0.13209629695869696</v>
          </cell>
          <cell r="K41">
            <v>0.7079394360893152</v>
          </cell>
          <cell r="L41">
            <v>1.5083444166968476</v>
          </cell>
          <cell r="M41">
            <v>1.5084730279942757</v>
          </cell>
          <cell r="N41">
            <v>1.509258820224658</v>
          </cell>
          <cell r="O41">
            <v>1.5368851882112911</v>
          </cell>
          <cell r="P41">
            <v>1.4777069072941054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1.0275196092449901</v>
          </cell>
          <cell r="F42">
            <v>1.0275208753769431</v>
          </cell>
          <cell r="G42">
            <v>1.0275222553355396</v>
          </cell>
          <cell r="H42">
            <v>1.0275237547594882</v>
          </cell>
          <cell r="I42">
            <v>1.0275269780740801</v>
          </cell>
          <cell r="J42">
            <v>1.0275392012533009</v>
          </cell>
          <cell r="K42">
            <v>1.0275540006256918</v>
          </cell>
          <cell r="L42">
            <v>0.72901848943968728</v>
          </cell>
          <cell r="M42">
            <v>0.25834735351953403</v>
          </cell>
          <cell r="N42">
            <v>0.20669468647082001</v>
          </cell>
          <cell r="O42">
            <v>0.223341879491878</v>
          </cell>
          <cell r="P42">
            <v>0.229144813888459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8.8149924497596E-3</v>
          </cell>
          <cell r="K43">
            <v>1.0543494218151201E-2</v>
          </cell>
          <cell r="L43">
            <v>1.36731083966087</v>
          </cell>
          <cell r="M43">
            <v>2.78063232991029</v>
          </cell>
          <cell r="N43">
            <v>10.9686480957209</v>
          </cell>
          <cell r="O43">
            <v>12.507375668000799</v>
          </cell>
          <cell r="P43">
            <v>17.045050867600899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0.21267650707375155</v>
          </cell>
          <cell r="F44">
            <v>0.21712522323125341</v>
          </cell>
          <cell r="G44">
            <v>0.21712397691998236</v>
          </cell>
          <cell r="H44">
            <v>0.21924369420062143</v>
          </cell>
          <cell r="I44">
            <v>0.21878635145931474</v>
          </cell>
          <cell r="J44">
            <v>0.3176381494802914</v>
          </cell>
          <cell r="K44">
            <v>0.34794205445844845</v>
          </cell>
          <cell r="L44">
            <v>0.37191327503623034</v>
          </cell>
          <cell r="M44">
            <v>0.40026377720052198</v>
          </cell>
          <cell r="N44">
            <v>0.42757035304200552</v>
          </cell>
          <cell r="O44">
            <v>0.43083346060043981</v>
          </cell>
          <cell r="P44">
            <v>0.43113210043625588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1.2401905915536401E-6</v>
          </cell>
          <cell r="F45">
            <v>2.5484570236145901E-6</v>
          </cell>
          <cell r="G45">
            <v>4.1341860041765003E-6</v>
          </cell>
          <cell r="H45">
            <v>5.8789126857696996E-6</v>
          </cell>
          <cell r="I45">
            <v>8.5605626513977607E-6</v>
          </cell>
          <cell r="J45">
            <v>1.2382122709662101E-5</v>
          </cell>
          <cell r="K45">
            <v>1.96000853663481E-5</v>
          </cell>
          <cell r="L45">
            <v>3.0417982808999102E-3</v>
          </cell>
          <cell r="M45">
            <v>3.0735260292323501E-3</v>
          </cell>
          <cell r="N45">
            <v>3.9300794416980899E-3</v>
          </cell>
          <cell r="O45">
            <v>4.0129653029945698E-3</v>
          </cell>
          <cell r="P45">
            <v>7.6239008411481098E-3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4.225495187346523E-2</v>
          </cell>
          <cell r="F46">
            <v>0.11235645996165106</v>
          </cell>
          <cell r="G46">
            <v>8.8383037104386608E-2</v>
          </cell>
          <cell r="H46">
            <v>8.7359565990972596E-2</v>
          </cell>
          <cell r="I46">
            <v>8.6165980311200166E-2</v>
          </cell>
          <cell r="J46">
            <v>0.11439045447522658</v>
          </cell>
          <cell r="K46">
            <v>0.18134333298981453</v>
          </cell>
          <cell r="L46">
            <v>0.20958703457952824</v>
          </cell>
          <cell r="M46">
            <v>0.27713141601129154</v>
          </cell>
          <cell r="N46">
            <v>0.30141898440431869</v>
          </cell>
          <cell r="O46">
            <v>0.30144942175257422</v>
          </cell>
          <cell r="P46">
            <v>0.30163629652116708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H47">
            <v>3.4616105726348702E-4</v>
          </cell>
          <cell r="I47">
            <v>4.8269542816024358E-2</v>
          </cell>
          <cell r="J47">
            <v>4.8262140613555202E-2</v>
          </cell>
          <cell r="K47">
            <v>4.8262908100862076E-2</v>
          </cell>
          <cell r="L47">
            <v>6.6441794896410222E-4</v>
          </cell>
          <cell r="M47">
            <v>2.9803115193519775E-4</v>
          </cell>
          <cell r="N47">
            <v>2.6463196692925355E-4</v>
          </cell>
          <cell r="O47">
            <v>2.6646880504338076E-4</v>
          </cell>
          <cell r="P47">
            <v>5.0929420910225014E-4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4.9500679903913998E-2</v>
          </cell>
          <cell r="I48">
            <v>0.184495271666028</v>
          </cell>
          <cell r="J48">
            <v>1.5661063749024899</v>
          </cell>
          <cell r="K48">
            <v>2.0886356801611101</v>
          </cell>
          <cell r="L48">
            <v>2.0886375367646202</v>
          </cell>
          <cell r="M48">
            <v>2.0391373396654</v>
          </cell>
          <cell r="N48">
            <v>1.90414331447278</v>
          </cell>
          <cell r="O48">
            <v>0.44097553676048301</v>
          </cell>
          <cell r="P48">
            <v>1.50487555872201E-3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0.95962005267250061</v>
          </cell>
          <cell r="F49">
            <v>0.95962046278023461</v>
          </cell>
          <cell r="G49">
            <v>0.95962091410262218</v>
          </cell>
          <cell r="H49">
            <v>0.95962140635240478</v>
          </cell>
          <cell r="I49">
            <v>0.95962204957624264</v>
          </cell>
          <cell r="J49">
            <v>0.959622793114001</v>
          </cell>
          <cell r="K49">
            <v>0.95962379872341097</v>
          </cell>
          <cell r="L49">
            <v>0.32781034298215173</v>
          </cell>
          <cell r="M49">
            <v>7.5900354737496602E-6</v>
          </cell>
          <cell r="N49">
            <v>5.6423763890341797E-6</v>
          </cell>
          <cell r="O49">
            <v>4.2929036647195297E-6</v>
          </cell>
          <cell r="P49">
            <v>3.8767647129541604E-6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2.4685270039730101E-5</v>
          </cell>
          <cell r="I50">
            <v>5.9874353398328799E-5</v>
          </cell>
          <cell r="J50">
            <v>0.65941906358493796</v>
          </cell>
          <cell r="K50">
            <v>1.24227555454241</v>
          </cell>
          <cell r="L50">
            <v>1.27736583205451</v>
          </cell>
          <cell r="M50">
            <v>1.2773364184964799</v>
          </cell>
          <cell r="N50">
            <v>1.2773713079159901</v>
          </cell>
          <cell r="O50">
            <v>1.2773559471</v>
          </cell>
          <cell r="P50">
            <v>1.2774319319174601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6.3529478417274903E-6</v>
          </cell>
          <cell r="I51">
            <v>3.715482913008641E-5</v>
          </cell>
          <cell r="J51">
            <v>0.22806404582209019</v>
          </cell>
          <cell r="K51">
            <v>0.22807941918696828</v>
          </cell>
          <cell r="L51">
            <v>0.124069204885882</v>
          </cell>
          <cell r="M51">
            <v>0.10750956800293381</v>
          </cell>
          <cell r="N51">
            <v>3.8547781134135907E-2</v>
          </cell>
          <cell r="O51">
            <v>3.8540275445083962E-2</v>
          </cell>
          <cell r="P51">
            <v>3.8668362398467798E-2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2.8825420951661699E-6</v>
          </cell>
          <cell r="I52">
            <v>7.3180876406165102E-5</v>
          </cell>
          <cell r="J52">
            <v>1.82640957914437</v>
          </cell>
          <cell r="K52">
            <v>3.3437290078844502</v>
          </cell>
          <cell r="L52">
            <v>3.3437307086010302</v>
          </cell>
          <cell r="M52">
            <v>3.3437316865548299</v>
          </cell>
          <cell r="N52">
            <v>3.3437330177643299</v>
          </cell>
          <cell r="O52">
            <v>3.34373410730882</v>
          </cell>
          <cell r="P52">
            <v>3.3437374944951501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2.2350712933400549</v>
          </cell>
          <cell r="F53">
            <v>2.2350719717772742</v>
          </cell>
          <cell r="G53">
            <v>2.2350730908154728</v>
          </cell>
          <cell r="H53">
            <v>2.2350744203388468</v>
          </cell>
          <cell r="I53">
            <v>2.235076566170759</v>
          </cell>
          <cell r="J53">
            <v>2.2350795583067335</v>
          </cell>
          <cell r="K53">
            <v>2.235084963637985</v>
          </cell>
          <cell r="L53">
            <v>0.76355985826318118</v>
          </cell>
          <cell r="M53">
            <v>0.450939587908529</v>
          </cell>
          <cell r="N53">
            <v>0.450943834179659</v>
          </cell>
          <cell r="O53">
            <v>0.450964288983769</v>
          </cell>
          <cell r="P53">
            <v>0.451062600111445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5.4761892237463097E-2</v>
          </cell>
          <cell r="F54">
            <v>0.16241064009025208</v>
          </cell>
          <cell r="G54">
            <v>0.1624155729871129</v>
          </cell>
          <cell r="H54">
            <v>0.16241382423819084</v>
          </cell>
          <cell r="I54">
            <v>0.16244896498715256</v>
          </cell>
          <cell r="J54">
            <v>0.16262133519322092</v>
          </cell>
          <cell r="K54">
            <v>0.21725364090781429</v>
          </cell>
          <cell r="L54">
            <v>0.21735775500964902</v>
          </cell>
          <cell r="M54">
            <v>0.21726692251245544</v>
          </cell>
          <cell r="N54">
            <v>0.24398188610654048</v>
          </cell>
          <cell r="O54">
            <v>0.24397152019236726</v>
          </cell>
          <cell r="P54">
            <v>0.24418207353622851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3.0972414080246855</v>
          </cell>
          <cell r="F55">
            <v>3.0972418018038215</v>
          </cell>
          <cell r="G55">
            <v>3.0972422915801316</v>
          </cell>
          <cell r="H55">
            <v>3.0972427602444919</v>
          </cell>
          <cell r="I55">
            <v>3.0972433983043364</v>
          </cell>
          <cell r="J55">
            <v>3.0972442787779193</v>
          </cell>
          <cell r="K55">
            <v>3.097245864503559</v>
          </cell>
          <cell r="L55">
            <v>1.0580278795970655</v>
          </cell>
          <cell r="M55">
            <v>0.59984548057020903</v>
          </cell>
          <cell r="N55">
            <v>0.599892224172907</v>
          </cell>
          <cell r="O55">
            <v>0.60087163082341599</v>
          </cell>
          <cell r="P55">
            <v>0.60092175005203297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2.38579290145626E-5</v>
          </cell>
          <cell r="K56">
            <v>5.4828070769928991E-5</v>
          </cell>
          <cell r="L56">
            <v>2.332055116053845E-4</v>
          </cell>
          <cell r="M56">
            <v>1.3257286543286357E-4</v>
          </cell>
          <cell r="N56">
            <v>2.9507494967731036E-4</v>
          </cell>
          <cell r="O56">
            <v>2.6736120496378057E-4</v>
          </cell>
          <cell r="P56">
            <v>2.4190236582390185E-4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5.1962934757826702E-6</v>
          </cell>
          <cell r="F57">
            <v>8.4717617723310094E-5</v>
          </cell>
          <cell r="G57">
            <v>8.7792567196486626E-5</v>
          </cell>
          <cell r="H57">
            <v>8.9323737166898147E-5</v>
          </cell>
          <cell r="I57">
            <v>1.637133607147453E-4</v>
          </cell>
          <cell r="J57">
            <v>1.347118230953668E-4</v>
          </cell>
          <cell r="K57">
            <v>1.5077924716544005E-4</v>
          </cell>
          <cell r="L57">
            <v>1.7640163307586489E-4</v>
          </cell>
          <cell r="M57">
            <v>1.2616696830907673E-4</v>
          </cell>
          <cell r="N57">
            <v>2.2632948463391782E-4</v>
          </cell>
          <cell r="O57">
            <v>1.9660061808091927E-4</v>
          </cell>
          <cell r="P57">
            <v>4.9520881511050971E-4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2.1137230741211598E-3</v>
          </cell>
          <cell r="K58">
            <v>2.8283768944384132E-3</v>
          </cell>
          <cell r="L58">
            <v>4.8271627259497824E-3</v>
          </cell>
          <cell r="M58">
            <v>3.959676839333741E-3</v>
          </cell>
          <cell r="N58">
            <v>3.4637023006292905E-3</v>
          </cell>
          <cell r="O58">
            <v>3.490270516642132E-3</v>
          </cell>
          <cell r="P58">
            <v>6.419712578190526E-3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5.3595913554630302E-2</v>
          </cell>
          <cell r="M59">
            <v>0.19325615796515616</v>
          </cell>
          <cell r="N59">
            <v>0.19674731909692095</v>
          </cell>
          <cell r="O59">
            <v>0.28755962949056285</v>
          </cell>
          <cell r="P59">
            <v>0.28939927087719508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9.0680755948751194E-5</v>
          </cell>
          <cell r="K60">
            <v>1.23099021980146E-4</v>
          </cell>
          <cell r="L60">
            <v>1.9487203229087599E-4</v>
          </cell>
          <cell r="M60">
            <v>2.57981116115403E-4</v>
          </cell>
          <cell r="N60">
            <v>3.6494830732972599E-4</v>
          </cell>
          <cell r="O60">
            <v>3.7386879339619701E-4</v>
          </cell>
          <cell r="P60">
            <v>6.1527493574144404E-4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3.9515217846643504E-6</v>
          </cell>
          <cell r="K61">
            <v>4.3274864122289292E-6</v>
          </cell>
          <cell r="L61">
            <v>4.0642329504017496E-4</v>
          </cell>
          <cell r="M61">
            <v>4.1024766476225629E-4</v>
          </cell>
          <cell r="N61">
            <v>5.0525857494750895E-4</v>
          </cell>
          <cell r="O61">
            <v>5.1480275720859918E-4</v>
          </cell>
          <cell r="P61">
            <v>9.4202765273243268E-4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8.3139734697133501E-4</v>
          </cell>
          <cell r="F62">
            <v>1.2086415593016715E-3</v>
          </cell>
          <cell r="G62">
            <v>1.232342766206666E-3</v>
          </cell>
          <cell r="H62">
            <v>2.0980708871001848E-2</v>
          </cell>
          <cell r="I62">
            <v>0.6925483642449648</v>
          </cell>
          <cell r="J62">
            <v>1.0896662802516408</v>
          </cell>
          <cell r="K62">
            <v>1.595204949038781</v>
          </cell>
          <cell r="L62">
            <v>2.5284991875742153</v>
          </cell>
          <cell r="M62">
            <v>2.397959490741894</v>
          </cell>
          <cell r="N62">
            <v>2.5961094050909064</v>
          </cell>
          <cell r="O62">
            <v>2.6195865198134967</v>
          </cell>
          <cell r="P62">
            <v>2.4706982963884805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6.241133324402006E-2</v>
          </cell>
          <cell r="F63">
            <v>6.2409421292782236E-2</v>
          </cell>
          <cell r="G63">
            <v>3.0709684618825811E-4</v>
          </cell>
          <cell r="H63">
            <v>2.9324064600248084E-4</v>
          </cell>
          <cell r="I63">
            <v>2.2414120642334431E-4</v>
          </cell>
          <cell r="J63">
            <v>1.598792158404039E-4</v>
          </cell>
          <cell r="K63">
            <v>1.6437182582186222E-4</v>
          </cell>
          <cell r="L63">
            <v>2.5877435033189405E-4</v>
          </cell>
          <cell r="M63">
            <v>1.6489606626964707E-4</v>
          </cell>
          <cell r="N63">
            <v>3.8520136526428995E-4</v>
          </cell>
          <cell r="O63">
            <v>3.7304749910944658E-4</v>
          </cell>
          <cell r="P63">
            <v>5.1358187784878698E-4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5.55369181042076E-5</v>
          </cell>
          <cell r="K64">
            <v>1.03468065600966E-4</v>
          </cell>
          <cell r="L64">
            <v>2.1953300327287801E-4</v>
          </cell>
          <cell r="M64">
            <v>2.2788122122485799E-4</v>
          </cell>
          <cell r="N64">
            <v>4.5402126631313602E-4</v>
          </cell>
          <cell r="O64">
            <v>4.0859182732582599E-4</v>
          </cell>
          <cell r="P64">
            <v>5.3916653605720296E-4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0.35932827573486026</v>
          </cell>
          <cell r="F65">
            <v>0.40967919317590651</v>
          </cell>
          <cell r="G65">
            <v>0.39316606504280815</v>
          </cell>
          <cell r="H65">
            <v>0.39315850783636913</v>
          </cell>
          <cell r="I65">
            <v>0.41879121650924145</v>
          </cell>
          <cell r="J65">
            <v>0.43330117138918917</v>
          </cell>
          <cell r="K65">
            <v>0.44041791554489446</v>
          </cell>
          <cell r="L65">
            <v>0.44278456555126128</v>
          </cell>
          <cell r="M65">
            <v>0.43137138483318405</v>
          </cell>
          <cell r="N65">
            <v>0.44861554763895811</v>
          </cell>
          <cell r="O65">
            <v>0.43471868816312331</v>
          </cell>
          <cell r="P65">
            <v>0.4325701147169142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1.4696928187148801E-4</v>
          </cell>
          <cell r="I66">
            <v>2.9351370799495001E-4</v>
          </cell>
          <cell r="J66">
            <v>0.65292870567564498</v>
          </cell>
          <cell r="K66">
            <v>1.2299546675739499</v>
          </cell>
          <cell r="L66">
            <v>1.2647188309186199</v>
          </cell>
          <cell r="M66">
            <v>1.2647430699375599</v>
          </cell>
          <cell r="N66">
            <v>1.2648668316456999</v>
          </cell>
          <cell r="O66">
            <v>1.26487328452126</v>
          </cell>
          <cell r="P66">
            <v>1.2653189572975201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1.0428618723707511E-2</v>
          </cell>
          <cell r="F67">
            <v>1.0430595926906493E-2</v>
          </cell>
          <cell r="G67">
            <v>4.0353269505810883E-2</v>
          </cell>
          <cell r="H67">
            <v>5.2477149827669586E-3</v>
          </cell>
          <cell r="I67">
            <v>1.8770685748630001E-4</v>
          </cell>
          <cell r="J67">
            <v>1.6525225365270069E-4</v>
          </cell>
          <cell r="K67">
            <v>8.7581288260609597E-5</v>
          </cell>
          <cell r="L67">
            <v>1.5055675203031694E-4</v>
          </cell>
          <cell r="M67">
            <v>1.4829065264241017E-4</v>
          </cell>
          <cell r="N67">
            <v>3.243446620257315E-4</v>
          </cell>
          <cell r="O67">
            <v>2.6096640032038834E-4</v>
          </cell>
          <cell r="P67">
            <v>3.9569658148279877E-4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1.9844873408395447</v>
          </cell>
          <cell r="F68">
            <v>1.9844893119585503</v>
          </cell>
          <cell r="G68">
            <v>1.9844918796528126</v>
          </cell>
          <cell r="H68">
            <v>1.9844952087780139</v>
          </cell>
          <cell r="I68">
            <v>1.9845065243843345</v>
          </cell>
          <cell r="J68">
            <v>1.9845177687025795</v>
          </cell>
          <cell r="K68">
            <v>1.9845364166603119</v>
          </cell>
          <cell r="L68">
            <v>1.212882594847611</v>
          </cell>
          <cell r="M68">
            <v>0.42646322067290604</v>
          </cell>
          <cell r="N68">
            <v>0.32024429254597497</v>
          </cell>
          <cell r="O68">
            <v>0.321403444611982</v>
          </cell>
          <cell r="P68">
            <v>0.32490872517434199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6.60439227676976E-6</v>
          </cell>
          <cell r="I69">
            <v>3.0948007766510182E-5</v>
          </cell>
          <cell r="J69">
            <v>0.15096528583983942</v>
          </cell>
          <cell r="K69">
            <v>0.15099197455876109</v>
          </cell>
          <cell r="L69">
            <v>0.15101486870902175</v>
          </cell>
          <cell r="M69">
            <v>0.1395338084356493</v>
          </cell>
          <cell r="N69">
            <v>5.6767928917291773E-2</v>
          </cell>
          <cell r="O69">
            <v>5.6748422095461097E-2</v>
          </cell>
          <cell r="P69">
            <v>4.8369635702001867E-2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6.2839083204189704E-3</v>
          </cell>
          <cell r="K70">
            <v>7.4189624925895562E-3</v>
          </cell>
          <cell r="L70">
            <v>24.403277333386193</v>
          </cell>
          <cell r="M70">
            <v>53.300160861663542</v>
          </cell>
          <cell r="N70">
            <v>218.09685250987525</v>
          </cell>
          <cell r="O70">
            <v>248.60082188487988</v>
          </cell>
          <cell r="P70">
            <v>338.917553919282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1.29668741665706E-4</v>
          </cell>
          <cell r="K71">
            <v>2.0058708073496199E-4</v>
          </cell>
          <cell r="L71">
            <v>0.211527385136977</v>
          </cell>
          <cell r="M71">
            <v>0.211544501966867</v>
          </cell>
          <cell r="N71">
            <v>0.211438459014997</v>
          </cell>
          <cell r="O71">
            <v>0.211396910900709</v>
          </cell>
          <cell r="P71">
            <v>0.20498163377743001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71.640012895561227</v>
          </cell>
          <cell r="K72">
            <v>319.6003177199218</v>
          </cell>
          <cell r="L72">
            <v>721.93155692531946</v>
          </cell>
          <cell r="M72">
            <v>741.55081770668437</v>
          </cell>
          <cell r="N72">
            <v>657.88266148314131</v>
          </cell>
          <cell r="O72">
            <v>674.9634837975027</v>
          </cell>
          <cell r="P72">
            <v>680.74401811056555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184.53028329776026</v>
          </cell>
          <cell r="K73">
            <v>98.041157120516473</v>
          </cell>
          <cell r="L73">
            <v>23.031994285970278</v>
          </cell>
          <cell r="M73">
            <v>30.737287919633879</v>
          </cell>
          <cell r="N73">
            <v>26.026167876903514</v>
          </cell>
          <cell r="O73">
            <v>19.801862547863347</v>
          </cell>
          <cell r="P73">
            <v>18.305890251168851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70.047712868127121</v>
          </cell>
          <cell r="K74">
            <v>32.687712228615162</v>
          </cell>
          <cell r="L74">
            <v>29.236380782214432</v>
          </cell>
          <cell r="M74">
            <v>44.818198783388532</v>
          </cell>
          <cell r="N74">
            <v>27.243954686539638</v>
          </cell>
          <cell r="O74">
            <v>14.304428043908953</v>
          </cell>
          <cell r="P74">
            <v>8.5001783521261771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0.11258862120329693</v>
          </cell>
          <cell r="F75">
            <v>0.11494811302743693</v>
          </cell>
          <cell r="G75">
            <v>0.10653757825248379</v>
          </cell>
          <cell r="H75">
            <v>0.11608954031237734</v>
          </cell>
          <cell r="I75">
            <v>0.11584669235780048</v>
          </cell>
          <cell r="J75">
            <v>0.16818427436218117</v>
          </cell>
          <cell r="K75">
            <v>0.18422749127150162</v>
          </cell>
          <cell r="L75">
            <v>0.19691226834406594</v>
          </cell>
          <cell r="M75">
            <v>0.21192598793842576</v>
          </cell>
          <cell r="N75">
            <v>0.22637787951829069</v>
          </cell>
          <cell r="O75">
            <v>0.22810783174317581</v>
          </cell>
          <cell r="P75">
            <v>0.22826908605516003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0.34128009929065289</v>
          </cell>
          <cell r="I76">
            <v>1.2719939353370251</v>
          </cell>
          <cell r="J76">
            <v>10.797455284916373</v>
          </cell>
          <cell r="K76">
            <v>14.400006282073308</v>
          </cell>
          <cell r="L76">
            <v>14.400017486057033</v>
          </cell>
          <cell r="M76">
            <v>14.058739146691547</v>
          </cell>
          <cell r="N76">
            <v>13.128027958650636</v>
          </cell>
          <cell r="O76">
            <v>3.0402866733004319</v>
          </cell>
          <cell r="P76">
            <v>1.0376925113112976E-2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F77">
            <v>1.9966766096072798E-5</v>
          </cell>
          <cell r="H77">
            <v>5.8975033813534015E-5</v>
          </cell>
          <cell r="I77">
            <v>1.0028740970662417E-4</v>
          </cell>
          <cell r="J77">
            <v>5.748686763791377E-5</v>
          </cell>
          <cell r="K77">
            <v>8.7505433777130219E-5</v>
          </cell>
          <cell r="L77">
            <v>4.5820900773130549E-5</v>
          </cell>
          <cell r="M77">
            <v>4.122545155710805E-5</v>
          </cell>
          <cell r="N77">
            <v>5.5578635747983719E-5</v>
          </cell>
          <cell r="O77">
            <v>7.501061847579948E-5</v>
          </cell>
          <cell r="P77">
            <v>2.1952167204560935E-4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6.6466691174865927E-5</v>
          </cell>
          <cell r="K78">
            <v>8.0931512007128604E-5</v>
          </cell>
          <cell r="L78">
            <v>1.3576606716659474E-4</v>
          </cell>
          <cell r="M78">
            <v>1.3851613842839715E-4</v>
          </cell>
          <cell r="N78">
            <v>2.2645504678044247E-4</v>
          </cell>
          <cell r="O78">
            <v>2.4654095090781555E-4</v>
          </cell>
          <cell r="P78">
            <v>4.2101973238056707E-4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0.54886989075021908</v>
          </cell>
          <cell r="F79">
            <v>0.27563316136172555</v>
          </cell>
          <cell r="G79">
            <v>1.7266158779976239</v>
          </cell>
          <cell r="H79">
            <v>0.78336769115850613</v>
          </cell>
          <cell r="I79">
            <v>15.896528391917524</v>
          </cell>
          <cell r="J79">
            <v>18.515555296012138</v>
          </cell>
          <cell r="K79">
            <v>15.153916888230569</v>
          </cell>
          <cell r="L79">
            <v>29.443323622287206</v>
          </cell>
          <cell r="M79">
            <v>29.791056577914649</v>
          </cell>
          <cell r="N79">
            <v>30.877225227063416</v>
          </cell>
          <cell r="O79">
            <v>31.16505267131711</v>
          </cell>
          <cell r="P79">
            <v>31.816846802239326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3.3561451285736059E-2</v>
          </cell>
          <cell r="K80">
            <v>2.7497693190197514E-2</v>
          </cell>
          <cell r="L80">
            <v>0.26942067535340625</v>
          </cell>
          <cell r="M80">
            <v>0.12644113637802801</v>
          </cell>
          <cell r="N80">
            <v>0.34890908677128862</v>
          </cell>
          <cell r="O80">
            <v>0.29687427063864713</v>
          </cell>
          <cell r="P80">
            <v>0.21426998994939578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146.09260352012723</v>
          </cell>
          <cell r="M81">
            <v>921.37847920574427</v>
          </cell>
          <cell r="N81">
            <v>971.33133367093899</v>
          </cell>
          <cell r="O81">
            <v>1448.9359986639849</v>
          </cell>
          <cell r="P81">
            <v>1448.839438409819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8.4196816085698609E-2</v>
          </cell>
          <cell r="K82">
            <v>0.1144705665720936</v>
          </cell>
          <cell r="L82">
            <v>0.21423985736979856</v>
          </cell>
          <cell r="M82">
            <v>0.21170059021186249</v>
          </cell>
          <cell r="N82">
            <v>0.34357210320083387</v>
          </cell>
          <cell r="O82">
            <v>0.39187461326540018</v>
          </cell>
          <cell r="P82">
            <v>0.67072577016505663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4.8406537729921262E-2</v>
          </cell>
          <cell r="M83">
            <v>7.3466037473705753E-2</v>
          </cell>
          <cell r="N83">
            <v>6.274595860820166E-2</v>
          </cell>
          <cell r="O83">
            <v>6.9261296095665906E-2</v>
          </cell>
          <cell r="P83">
            <v>7.7999157011199069E-2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9.5671678787472882E-3</v>
          </cell>
          <cell r="K84">
            <v>9.7044741826814006E-3</v>
          </cell>
          <cell r="L84">
            <v>5.5778688069042966E-2</v>
          </cell>
          <cell r="M84">
            <v>2.4467088828734419E-2</v>
          </cell>
          <cell r="N84">
            <v>0.14245621505358042</v>
          </cell>
          <cell r="O84">
            <v>2.2306017921299933E-2</v>
          </cell>
          <cell r="P84">
            <v>8.9923352903735321E-2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2.0825549462630481E-2</v>
          </cell>
          <cell r="K85">
            <v>2.887975415582892E-2</v>
          </cell>
          <cell r="L85">
            <v>192.39437037851985</v>
          </cell>
          <cell r="M85">
            <v>420.21791288244248</v>
          </cell>
          <cell r="N85">
            <v>1719.4744084955696</v>
          </cell>
          <cell r="O85">
            <v>1959.9680428293136</v>
          </cell>
          <cell r="P85">
            <v>2672.0239986227089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0.13256506521087466</v>
          </cell>
          <cell r="K86">
            <v>0.25900572592584165</v>
          </cell>
          <cell r="L86">
            <v>535.75042904080794</v>
          </cell>
          <cell r="M86">
            <v>714.03845326447993</v>
          </cell>
          <cell r="N86">
            <v>604.36498623789896</v>
          </cell>
          <cell r="O86">
            <v>707.02656118246387</v>
          </cell>
          <cell r="P86">
            <v>705.89493762141149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6.0652589241769954E-4</v>
          </cell>
          <cell r="M87">
            <v>4.4854208425323559E-4</v>
          </cell>
          <cell r="N87">
            <v>6.0489078712302482E-4</v>
          </cell>
          <cell r="O87">
            <v>5.0267516530270735E-4</v>
          </cell>
          <cell r="P87">
            <v>9.181165262971844E-4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H88">
            <v>5.6950604718279379E-3</v>
          </cell>
          <cell r="I88">
            <v>0.60602479815399535</v>
          </cell>
          <cell r="J88">
            <v>0.30068388595665602</v>
          </cell>
          <cell r="K88">
            <v>0.79430077140447719</v>
          </cell>
          <cell r="L88">
            <v>1.471854488812543E-3</v>
          </cell>
          <cell r="M88">
            <v>3.6971699864244995E-4</v>
          </cell>
          <cell r="N88">
            <v>8.4048169328762177E-4</v>
          </cell>
          <cell r="O88">
            <v>4.3397338966157421E-4</v>
          </cell>
          <cell r="P88">
            <v>1.7391939404606542E-3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0.84061220279438209</v>
          </cell>
          <cell r="M89">
            <v>5.3015825192393988</v>
          </cell>
          <cell r="N89">
            <v>5.5890096580272246</v>
          </cell>
          <cell r="O89">
            <v>8.3371317383443557</v>
          </cell>
          <cell r="P89">
            <v>8.336576133707279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6.6540184543879442E-4</v>
          </cell>
          <cell r="M90">
            <v>1.0098726164805352E-3</v>
          </cell>
          <cell r="N90">
            <v>8.6251317713879872E-4</v>
          </cell>
          <cell r="O90">
            <v>9.5207375699277782E-4</v>
          </cell>
          <cell r="P90">
            <v>1.0721853999865994E-3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9.6794046057348702</v>
          </cell>
          <cell r="F91">
            <v>9.8822534885587832</v>
          </cell>
          <cell r="G91">
            <v>9.1591877989063857</v>
          </cell>
          <cell r="H91">
            <v>9.9803836228555234</v>
          </cell>
          <cell r="I91">
            <v>9.9595056372749085</v>
          </cell>
          <cell r="J91">
            <v>14.460998604560356</v>
          </cell>
          <cell r="K91">
            <v>15.849072897269121</v>
          </cell>
          <cell r="L91">
            <v>17.096532888542431</v>
          </cell>
          <cell r="M91">
            <v>18.375796390602883</v>
          </cell>
          <cell r="N91">
            <v>19.653009686782653</v>
          </cell>
          <cell r="O91">
            <v>19.654939305534111</v>
          </cell>
          <cell r="P91">
            <v>19.659103630172194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4.6153624858570625E-3</v>
          </cell>
          <cell r="K92">
            <v>1.2542202157772289E-2</v>
          </cell>
          <cell r="L92">
            <v>0.15991170949923736</v>
          </cell>
          <cell r="M92">
            <v>0.15450055748117991</v>
          </cell>
          <cell r="N92">
            <v>0.18046838502203141</v>
          </cell>
          <cell r="O92">
            <v>3.5682353175635687E-2</v>
          </cell>
          <cell r="P92">
            <v>2.6522327946024351E-2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9.6794046057348702</v>
          </cell>
          <cell r="F93">
            <v>9.8822534885587832</v>
          </cell>
          <cell r="G93">
            <v>9.1591877989063857</v>
          </cell>
          <cell r="H93">
            <v>9.9803836228555234</v>
          </cell>
          <cell r="I93">
            <v>9.9595056372749085</v>
          </cell>
          <cell r="J93">
            <v>14.459042330165792</v>
          </cell>
          <cell r="K93">
            <v>15.838300606741361</v>
          </cell>
          <cell r="L93">
            <v>16.928829012779829</v>
          </cell>
          <cell r="M93">
            <v>18.2195799344778</v>
          </cell>
          <cell r="N93">
            <v>19.462029699158201</v>
          </cell>
          <cell r="O93">
            <v>19.610756163291871</v>
          </cell>
          <cell r="P93">
            <v>19.624619426856462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1.2470812754806794E-3</v>
          </cell>
          <cell r="K94">
            <v>1.0217632725251756E-3</v>
          </cell>
          <cell r="L94">
            <v>1.0011172538399457E-2</v>
          </cell>
          <cell r="M94">
            <v>4.6983180877685771E-3</v>
          </cell>
          <cell r="N94">
            <v>1.29648144608832E-2</v>
          </cell>
          <cell r="O94">
            <v>1.1031297214575176E-2</v>
          </cell>
          <cell r="P94">
            <v>7.9618753697010877E-3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1.2702129946021488</v>
          </cell>
          <cell r="K95">
            <v>5.6666722999986101</v>
          </cell>
          <cell r="L95">
            <v>12.800204910023391</v>
          </cell>
          <cell r="M95">
            <v>13.148064143735532</v>
          </cell>
          <cell r="N95">
            <v>11.664586196509603</v>
          </cell>
          <cell r="O95">
            <v>11.96743765598408</v>
          </cell>
          <cell r="P95">
            <v>12.069929399123508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4.8409062322362821E-3</v>
          </cell>
          <cell r="I96">
            <v>6.4669156718652997E-3</v>
          </cell>
          <cell r="J96">
            <v>8.2343033320469161E-3</v>
          </cell>
          <cell r="K96">
            <v>7.6963442695698369E-3</v>
          </cell>
          <cell r="L96">
            <v>1.6156606223703414E-5</v>
          </cell>
          <cell r="M96">
            <v>6.9883322801280324E-4</v>
          </cell>
          <cell r="N96">
            <v>8.0399077213657194E-5</v>
          </cell>
          <cell r="O96">
            <v>9.0498852420385485E-5</v>
          </cell>
          <cell r="P96">
            <v>1.0408831034881377E-4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5.560076944024968</v>
          </cell>
          <cell r="F97">
            <v>2.9012306555433871</v>
          </cell>
          <cell r="G97">
            <v>0.26026234938463111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0.27994788810693449</v>
          </cell>
          <cell r="F98">
            <v>0.19068579481065551</v>
          </cell>
          <cell r="G98">
            <v>0.35389463647140762</v>
          </cell>
          <cell r="H98">
            <v>0.13248762028936012</v>
          </cell>
          <cell r="I98">
            <v>5.385837413222129E-2</v>
          </cell>
          <cell r="J98">
            <v>3.6903789455782293E-2</v>
          </cell>
          <cell r="K98">
            <v>1.0505871789974626E-2</v>
          </cell>
          <cell r="L98">
            <v>1.156972587821875E-3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27.043355892856436</v>
          </cell>
          <cell r="F99">
            <v>25.178260715209699</v>
          </cell>
          <cell r="G99">
            <v>23.896801862985729</v>
          </cell>
          <cell r="H99">
            <v>24.127329301075882</v>
          </cell>
          <cell r="I99">
            <v>24.229576116705321</v>
          </cell>
          <cell r="J99">
            <v>21.416416871813482</v>
          </cell>
          <cell r="K99">
            <v>4.7214120391579382</v>
          </cell>
          <cell r="L99">
            <v>2.6948390962952651</v>
          </cell>
          <cell r="M99">
            <v>4.5571925967370657</v>
          </cell>
          <cell r="N99">
            <v>3.703809093639324</v>
          </cell>
          <cell r="O99">
            <v>3.8926494048383402</v>
          </cell>
          <cell r="P99">
            <v>3.468960607884259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47.120324237882215</v>
          </cell>
          <cell r="F100">
            <v>48.428170808816049</v>
          </cell>
          <cell r="G100">
            <v>52.104557877024291</v>
          </cell>
          <cell r="H100">
            <v>52.734796522049287</v>
          </cell>
          <cell r="I100">
            <v>45.981557350630325</v>
          </cell>
          <cell r="J100">
            <v>29.523401130429871</v>
          </cell>
          <cell r="K100">
            <v>16.242362622892443</v>
          </cell>
          <cell r="L100">
            <v>9.8200578583434499</v>
          </cell>
          <cell r="M100">
            <v>8.1070937334202746</v>
          </cell>
          <cell r="N100">
            <v>7.6923065390576797</v>
          </cell>
          <cell r="O100">
            <v>7.7472279027529343</v>
          </cell>
          <cell r="P100">
            <v>6.1996423153793083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37.290321596540664</v>
          </cell>
          <cell r="F101">
            <v>30.021286426640199</v>
          </cell>
          <cell r="G101">
            <v>34.255518977411768</v>
          </cell>
          <cell r="H101">
            <v>22.874387247634573</v>
          </cell>
          <cell r="I101">
            <v>10.391768487814163</v>
          </cell>
          <cell r="J101">
            <v>7.2563609671836637</v>
          </cell>
          <cell r="K101">
            <v>1.5291966476643317</v>
          </cell>
          <cell r="L101">
            <v>0.22995059789371639</v>
          </cell>
          <cell r="M101">
            <v>0.2652775042005176</v>
          </cell>
          <cell r="N101">
            <v>4.4169387273829186E-2</v>
          </cell>
          <cell r="O101">
            <v>8.3170985830560915E-2</v>
          </cell>
          <cell r="P101">
            <v>1.4309195132827207E-3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313.588339643008</v>
          </cell>
          <cell r="F102">
            <v>163.62940897264701</v>
          </cell>
          <cell r="G102">
            <v>14.678796505293199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690.41536499428503</v>
          </cell>
          <cell r="F103">
            <v>659.57686934374897</v>
          </cell>
          <cell r="G103">
            <v>602.21784303490699</v>
          </cell>
          <cell r="H103">
            <v>536.15806555920005</v>
          </cell>
          <cell r="I103">
            <v>392.91459553204402</v>
          </cell>
          <cell r="J103">
            <v>230.323809859612</v>
          </cell>
          <cell r="K103">
            <v>114.923313137355</v>
          </cell>
          <cell r="L103">
            <v>7.4784058063301698E-4</v>
          </cell>
          <cell r="M103">
            <v>8.1493065597618097E-2</v>
          </cell>
          <cell r="N103">
            <v>4.9294976392656601E-3</v>
          </cell>
          <cell r="O103">
            <v>5.0498307080201199E-3</v>
          </cell>
          <cell r="P103">
            <v>4.8893949780579402E-3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15.7890608892311</v>
          </cell>
          <cell r="F104">
            <v>10.754678827320999</v>
          </cell>
          <cell r="G104">
            <v>19.959657496987401</v>
          </cell>
          <cell r="H104">
            <v>7.47230178431992</v>
          </cell>
          <cell r="I104">
            <v>3.0376123010572802</v>
          </cell>
          <cell r="J104">
            <v>2.0813737253061202</v>
          </cell>
          <cell r="K104">
            <v>0.59253116895456803</v>
          </cell>
          <cell r="L104">
            <v>6.5253253953153706E-2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1525.2452723571</v>
          </cell>
          <cell r="F105">
            <v>1420.0539043378301</v>
          </cell>
          <cell r="G105">
            <v>1347.7796250724</v>
          </cell>
          <cell r="H105">
            <v>1360.78137258068</v>
          </cell>
          <cell r="I105">
            <v>1366.5480929821799</v>
          </cell>
          <cell r="J105">
            <v>1207.8859115702801</v>
          </cell>
          <cell r="K105">
            <v>266.28763900850799</v>
          </cell>
          <cell r="L105">
            <v>151.98892503105299</v>
          </cell>
          <cell r="M105">
            <v>257.02566245597097</v>
          </cell>
          <cell r="N105">
            <v>208.894832881258</v>
          </cell>
          <cell r="O105">
            <v>219.545426432883</v>
          </cell>
          <cell r="P105">
            <v>195.649378284672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2657.5862870165602</v>
          </cell>
          <cell r="F106">
            <v>2731.34883361723</v>
          </cell>
          <cell r="G106">
            <v>2938.69706426417</v>
          </cell>
          <cell r="H106">
            <v>2974.2425238435799</v>
          </cell>
          <cell r="I106">
            <v>2593.3598345755499</v>
          </cell>
          <cell r="J106">
            <v>1665.1198237562501</v>
          </cell>
          <cell r="K106">
            <v>916.06925193113398</v>
          </cell>
          <cell r="L106">
            <v>553.85126321056998</v>
          </cell>
          <cell r="M106">
            <v>457.240086564904</v>
          </cell>
          <cell r="N106">
            <v>433.84608880285299</v>
          </cell>
          <cell r="O106">
            <v>436.94365371526499</v>
          </cell>
          <cell r="P106">
            <v>349.65982658739301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-3.3561451285736003E-2</v>
          </cell>
          <cell r="K107">
            <v>-2.74976931901975E-2</v>
          </cell>
          <cell r="L107">
            <v>-0.26942067535340603</v>
          </cell>
          <cell r="M107">
            <v>-0.12644113637802801</v>
          </cell>
          <cell r="N107">
            <v>-0.34890908677128901</v>
          </cell>
          <cell r="O107">
            <v>-0.29687427063864702</v>
          </cell>
          <cell r="P107">
            <v>-0.214269989949396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2267.7904146739802</v>
          </cell>
          <cell r="F108">
            <v>1976.8647071492501</v>
          </cell>
          <cell r="G108">
            <v>1438.38682286021</v>
          </cell>
          <cell r="H108">
            <v>1165.0560116159099</v>
          </cell>
          <cell r="I108">
            <v>685.09745513628798</v>
          </cell>
          <cell r="J108">
            <v>445.01523220044697</v>
          </cell>
          <cell r="K108">
            <v>235.402041167389</v>
          </cell>
          <cell r="L108">
            <v>7.4965819782704104E-4</v>
          </cell>
          <cell r="M108">
            <v>3.21691221868729E-2</v>
          </cell>
          <cell r="N108">
            <v>4.7340638379965404E-3</v>
          </cell>
          <cell r="O108">
            <v>5.0547947178166503E-3</v>
          </cell>
          <cell r="P108">
            <v>5.6933130630152902E-3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4514.4872580679903</v>
          </cell>
          <cell r="F109">
            <v>3846.5303385113202</v>
          </cell>
          <cell r="G109">
            <v>3833.8513977769899</v>
          </cell>
          <cell r="H109">
            <v>2848.5414786190599</v>
          </cell>
          <cell r="I109">
            <v>990.39641042313701</v>
          </cell>
          <cell r="J109">
            <v>2.3559526337822598</v>
          </cell>
          <cell r="K109">
            <v>2.0543053809268002</v>
          </cell>
          <cell r="L109">
            <v>7.6948578151179504E-4</v>
          </cell>
          <cell r="M109">
            <v>2.9010451461174501E-2</v>
          </cell>
          <cell r="N109">
            <v>4.7007106974369696E-3</v>
          </cell>
          <cell r="O109">
            <v>5.0829599415460197E-3</v>
          </cell>
          <cell r="P109">
            <v>5.7461279298117798E-3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5829.9996552433304</v>
          </cell>
          <cell r="F110">
            <v>5609.1692850642003</v>
          </cell>
          <cell r="G110">
            <v>5034.2202963659502</v>
          </cell>
          <cell r="H110">
            <v>3440.9123050736998</v>
          </cell>
          <cell r="I110">
            <v>1623.94047099608</v>
          </cell>
          <cell r="J110">
            <v>650.76536062336504</v>
          </cell>
          <cell r="K110">
            <v>352.47642547461601</v>
          </cell>
          <cell r="L110">
            <v>23.031994285970299</v>
          </cell>
          <cell r="M110">
            <v>30.793078572808199</v>
          </cell>
          <cell r="N110">
            <v>26.029097889526501</v>
          </cell>
          <cell r="O110">
            <v>19.800731576514199</v>
          </cell>
          <cell r="P110">
            <v>18.2953688214021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-146.092603520127</v>
          </cell>
          <cell r="M111">
            <v>-921.37847920574495</v>
          </cell>
          <cell r="N111">
            <v>-971.33133367093797</v>
          </cell>
          <cell r="O111">
            <v>-1448.9359986639899</v>
          </cell>
          <cell r="P111">
            <v>-1448.8394384098201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-8.4196816085698706E-2</v>
          </cell>
          <cell r="K112">
            <v>-0.11447056657209401</v>
          </cell>
          <cell r="L112">
            <v>-0.214239857369799</v>
          </cell>
          <cell r="M112">
            <v>-0.21170059021186199</v>
          </cell>
          <cell r="N112">
            <v>-0.34357210320083398</v>
          </cell>
          <cell r="O112">
            <v>-0.39187461326540102</v>
          </cell>
          <cell r="P112">
            <v>-0.67072577016505697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-4.8406537729921303E-2</v>
          </cell>
          <cell r="M113">
            <v>-7.3466037473705698E-2</v>
          </cell>
          <cell r="N113">
            <v>-6.2745958608201605E-2</v>
          </cell>
          <cell r="O113">
            <v>-6.9261296095665906E-2</v>
          </cell>
          <cell r="P113">
            <v>-7.7999157011199E-2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-9.5671678787473003E-3</v>
          </cell>
          <cell r="K114">
            <v>-9.7044741826814006E-3</v>
          </cell>
          <cell r="L114">
            <v>-5.5778688069043E-2</v>
          </cell>
          <cell r="M114">
            <v>-2.4467088828734499E-2</v>
          </cell>
          <cell r="N114">
            <v>-0.142456215053581</v>
          </cell>
          <cell r="O114">
            <v>-2.2306017921299898E-2</v>
          </cell>
          <cell r="P114">
            <v>-8.9923352903735307E-2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2103.1741380448898</v>
          </cell>
          <cell r="F115">
            <v>1693.2005544625099</v>
          </cell>
          <cell r="G115">
            <v>1932.0112703260299</v>
          </cell>
          <cell r="H115">
            <v>1290.1154407665899</v>
          </cell>
          <cell r="I115">
            <v>586.09574271271902</v>
          </cell>
          <cell r="J115">
            <v>409.25875854915898</v>
          </cell>
          <cell r="K115">
            <v>86.246690928268293</v>
          </cell>
          <cell r="L115">
            <v>12.9692137212056</v>
          </cell>
          <cell r="M115">
            <v>14.9616512369092</v>
          </cell>
          <cell r="N115">
            <v>2.4911534422439598</v>
          </cell>
          <cell r="O115">
            <v>4.6908436008436398</v>
          </cell>
          <cell r="P115">
            <v>8.0703860549145495E-2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-2.0825549462630499E-2</v>
          </cell>
          <cell r="K116">
            <v>-2.8879754155828899E-2</v>
          </cell>
          <cell r="L116">
            <v>-192.39437037851999</v>
          </cell>
          <cell r="M116">
            <v>-420.21791288244202</v>
          </cell>
          <cell r="N116">
            <v>-1719.4744084955701</v>
          </cell>
          <cell r="O116">
            <v>-1959.96804282931</v>
          </cell>
          <cell r="P116">
            <v>-2672.0239986227102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-0.13256506521087499</v>
          </cell>
          <cell r="K117">
            <v>-0.25900572592584198</v>
          </cell>
          <cell r="L117">
            <v>-535.75042904080794</v>
          </cell>
          <cell r="M117">
            <v>-714.03845326447902</v>
          </cell>
          <cell r="N117">
            <v>-604.36498623789896</v>
          </cell>
          <cell r="O117">
            <v>-707.02656118246398</v>
          </cell>
          <cell r="P117">
            <v>-705.89493762141205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5.754509357612406</v>
          </cell>
          <cell r="F118">
            <v>2.8925152380383308</v>
          </cell>
          <cell r="G118">
            <v>0.2865957277780074</v>
          </cell>
          <cell r="J118">
            <v>2.9939088736440994E-4</v>
          </cell>
          <cell r="K118">
            <v>5.424805772152099E-4</v>
          </cell>
          <cell r="L118">
            <v>5.210244333087552E-2</v>
          </cell>
          <cell r="M118">
            <v>2.1201329408954463</v>
          </cell>
          <cell r="N118">
            <v>2.8602140833759981</v>
          </cell>
          <cell r="O118">
            <v>2.8612531083192301</v>
          </cell>
          <cell r="P118">
            <v>2.8615026941048747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9.2114602956849598</v>
          </cell>
          <cell r="F119">
            <v>8.8000158338921448</v>
          </cell>
          <cell r="G119">
            <v>8.0347450227997044</v>
          </cell>
          <cell r="H119">
            <v>7.1557409521313069</v>
          </cell>
          <cell r="I119">
            <v>5.5005229267980686</v>
          </cell>
          <cell r="J119">
            <v>3.3312390118824102</v>
          </cell>
          <cell r="K119">
            <v>1.7915755011787819</v>
          </cell>
          <cell r="L119">
            <v>0.25830101656721483</v>
          </cell>
          <cell r="M119">
            <v>0.2706878571233699</v>
          </cell>
          <cell r="N119">
            <v>0.27282244122646843</v>
          </cell>
          <cell r="O119">
            <v>0.27285380699579864</v>
          </cell>
          <cell r="P119">
            <v>0.28410203878270229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6.2277058092377801E-3</v>
          </cell>
          <cell r="K120">
            <v>6.3635206749037944E-3</v>
          </cell>
          <cell r="L120">
            <v>1.2358979189341053</v>
          </cell>
          <cell r="M120">
            <v>2.6846608393828104</v>
          </cell>
          <cell r="N120">
            <v>10.963310755809223</v>
          </cell>
          <cell r="O120">
            <v>12.496216327203355</v>
          </cell>
          <cell r="P120">
            <v>17.037304158251466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6.0892329754338058E-3</v>
          </cell>
          <cell r="K121">
            <v>6.1754708658760052E-3</v>
          </cell>
          <cell r="L121">
            <v>9.6203582264255891E-3</v>
          </cell>
          <cell r="M121">
            <v>6.2883061255358322E-3</v>
          </cell>
          <cell r="N121">
            <v>3.7755095292689661E-3</v>
          </cell>
          <cell r="O121">
            <v>3.8298509404504828E-3</v>
          </cell>
          <cell r="P121">
            <v>6.4364424398242791E-3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1.3847283380398229E-4</v>
          </cell>
          <cell r="K122">
            <v>1.8804980902779116E-4</v>
          </cell>
          <cell r="L122">
            <v>1.2262775607076806</v>
          </cell>
          <cell r="M122">
            <v>2.6783725332572743</v>
          </cell>
          <cell r="N122">
            <v>10.959535246279954</v>
          </cell>
          <cell r="O122">
            <v>12.492386476262908</v>
          </cell>
          <cell r="P122">
            <v>17.030867715811645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3.3372443723140382E-5</v>
          </cell>
          <cell r="K123">
            <v>5.6184854073518047E-5</v>
          </cell>
          <cell r="L123">
            <v>1.123612122167453E-3</v>
          </cell>
          <cell r="M123">
            <v>5.7807245348903108E-2</v>
          </cell>
          <cell r="N123">
            <v>6.2056332309386203E-2</v>
          </cell>
          <cell r="O123">
            <v>6.0581751019606923E-2</v>
          </cell>
          <cell r="P123">
            <v>5.9721699880408013E-2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2.9711202552267486</v>
          </cell>
          <cell r="F124">
            <v>2.9710955849041389</v>
          </cell>
          <cell r="G124">
            <v>3.1525326597171004</v>
          </cell>
          <cell r="H124">
            <v>2.9698234361713798</v>
          </cell>
          <cell r="I124">
            <v>2.9750327229443538</v>
          </cell>
          <cell r="J124">
            <v>2.9734411091731987</v>
          </cell>
          <cell r="K124">
            <v>2.9741782877072422</v>
          </cell>
          <cell r="L124">
            <v>2.6715253792930707</v>
          </cell>
          <cell r="M124">
            <v>2.3711311531898498</v>
          </cell>
          <cell r="N124">
            <v>2.529408557199091</v>
          </cell>
          <cell r="O124">
            <v>2.6261286198831644</v>
          </cell>
          <cell r="P124">
            <v>2.6740670032321829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1.7624108853960636E-3</v>
          </cell>
          <cell r="M125">
            <v>2.0537704551104883E-3</v>
          </cell>
          <cell r="N125">
            <v>2.0459280277276407E-3</v>
          </cell>
          <cell r="O125">
            <v>2.0412317303077419E-3</v>
          </cell>
          <cell r="P125">
            <v>2.7619399449558988E-3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7.980603847601304E-4</v>
          </cell>
          <cell r="M126">
            <v>5.9018695296478394E-4</v>
          </cell>
          <cell r="N126">
            <v>7.9590893042503347E-4</v>
          </cell>
          <cell r="O126">
            <v>6.614146911877735E-4</v>
          </cell>
          <cell r="P126">
            <v>1.2080480609173491E-3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9.6435050063593342E-4</v>
          </cell>
          <cell r="M127">
            <v>1.4635835021457033E-3</v>
          </cell>
          <cell r="N127">
            <v>1.2500190973026072E-3</v>
          </cell>
          <cell r="O127">
            <v>1.3798170391199677E-3</v>
          </cell>
          <cell r="P127">
            <v>1.5538918840385485E-3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0.14445422994416629</v>
          </cell>
          <cell r="I128">
            <v>2.1268651780060672</v>
          </cell>
          <cell r="J128">
            <v>2.4061123315011852E-3</v>
          </cell>
          <cell r="K128">
            <v>2.1280435283241102E-3</v>
          </cell>
          <cell r="L128">
            <v>1.5386818898306771E-5</v>
          </cell>
          <cell r="M128">
            <v>1.0273928334202714E-3</v>
          </cell>
          <cell r="N128">
            <v>8.7966302109537451E-5</v>
          </cell>
          <cell r="O128">
            <v>9.6496607045803753E-5</v>
          </cell>
          <cell r="P128">
            <v>1.0454036611328445E-4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7.0927450334106662E-6</v>
          </cell>
          <cell r="I129">
            <v>1.9100530089573292E-4</v>
          </cell>
          <cell r="J129">
            <v>4.9102081636454287</v>
          </cell>
          <cell r="K129">
            <v>9.2504161931505617</v>
          </cell>
          <cell r="L129">
            <v>9.5114011170421033</v>
          </cell>
          <cell r="M129">
            <v>9.5114038531408482</v>
          </cell>
          <cell r="N129">
            <v>9.5114072955821403</v>
          </cell>
          <cell r="O129">
            <v>9.5114112445506116</v>
          </cell>
          <cell r="P129">
            <v>9.5114221735120985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7.0827258694087812E-6</v>
          </cell>
          <cell r="I130">
            <v>1.9100530089573292E-4</v>
          </cell>
          <cell r="J130">
            <v>4.9102081636454287</v>
          </cell>
          <cell r="K130">
            <v>9.2504161931505617</v>
          </cell>
          <cell r="L130">
            <v>9.5114011170421033</v>
          </cell>
          <cell r="M130">
            <v>9.5114038531408482</v>
          </cell>
          <cell r="N130">
            <v>9.5114072955821403</v>
          </cell>
          <cell r="O130">
            <v>9.5114112445506116</v>
          </cell>
          <cell r="P130">
            <v>9.5114221735120985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1.1764897900569666</v>
          </cell>
          <cell r="F131">
            <v>3.0764757131862255</v>
          </cell>
          <cell r="G131">
            <v>2.636269043366978</v>
          </cell>
          <cell r="H131">
            <v>2.6362663974187064</v>
          </cell>
          <cell r="I131">
            <v>2.6363720207954224</v>
          </cell>
          <cell r="J131">
            <v>3.5001676735901444</v>
          </cell>
          <cell r="K131">
            <v>5.5490970978506153</v>
          </cell>
          <cell r="L131">
            <v>6.4127803455171337</v>
          </cell>
          <cell r="M131">
            <v>8.4800125048820298</v>
          </cell>
          <cell r="N131">
            <v>9.2228636047303016</v>
          </cell>
          <cell r="O131">
            <v>9.2239765249960932</v>
          </cell>
          <cell r="P131">
            <v>9.2288931137058707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0.21281588190095635</v>
          </cell>
          <cell r="F132">
            <v>4.7121663780546393E-4</v>
          </cell>
          <cell r="G132">
            <v>2.7173537484326622E-2</v>
          </cell>
          <cell r="J132">
            <v>6.8370857916608588E-5</v>
          </cell>
          <cell r="K132">
            <v>1.0457525208223784E-4</v>
          </cell>
          <cell r="L132">
            <v>5.2233008241609258E-2</v>
          </cell>
          <cell r="M132">
            <v>2.1269612315608994</v>
          </cell>
          <cell r="N132">
            <v>2.8694756676223454</v>
          </cell>
          <cell r="O132">
            <v>2.8704634776366689</v>
          </cell>
          <cell r="P132">
            <v>2.8707415205508098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1.7680411177327653E-3</v>
          </cell>
          <cell r="M133">
            <v>2.0603314704357679E-3</v>
          </cell>
          <cell r="N133">
            <v>2.0524639894807851E-3</v>
          </cell>
          <cell r="O133">
            <v>2.0477526891771575E-3</v>
          </cell>
          <cell r="P133">
            <v>2.7707632924051069E-3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2.3164162948963275E-2</v>
          </cell>
          <cell r="F134">
            <v>2.6518468995172437E-2</v>
          </cell>
          <cell r="G134">
            <v>2.1834004866965856E-3</v>
          </cell>
          <cell r="H134">
            <v>8.3400393795081136E-4</v>
          </cell>
          <cell r="I134">
            <v>6.0862655687789332E-4</v>
          </cell>
          <cell r="J134">
            <v>1.3397107200243064E-2</v>
          </cell>
          <cell r="K134">
            <v>5.0978881364726544E-3</v>
          </cell>
          <cell r="L134">
            <v>7.4278983622710626E-3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0.30462501172666484</v>
          </cell>
          <cell r="F135">
            <v>3.0399723412780504</v>
          </cell>
          <cell r="G135">
            <v>3.7406217435558536E-3</v>
          </cell>
          <cell r="H135">
            <v>1.3676378597826055E-3</v>
          </cell>
          <cell r="I135">
            <v>1.5910280696878954E-3</v>
          </cell>
          <cell r="J135">
            <v>0.37715333510787391</v>
          </cell>
          <cell r="K135">
            <v>0.76359850780004002</v>
          </cell>
          <cell r="L135">
            <v>1.5314500026531972</v>
          </cell>
          <cell r="M135">
            <v>1.5314675190459401</v>
          </cell>
          <cell r="N135">
            <v>1.5314750230475485</v>
          </cell>
          <cell r="O135">
            <v>1.5314796371164801</v>
          </cell>
          <cell r="P135">
            <v>1.5314956428336586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0.30952849470046107</v>
          </cell>
          <cell r="F136">
            <v>9.1086850233462538E-3</v>
          </cell>
          <cell r="G136">
            <v>9.1117190956181426E-3</v>
          </cell>
          <cell r="H136">
            <v>9.1154158512601838E-3</v>
          </cell>
          <cell r="I136">
            <v>9.1319232774136685E-3</v>
          </cell>
          <cell r="J136">
            <v>0.48458374722944458</v>
          </cell>
          <cell r="K136">
            <v>2.1552469928255538</v>
          </cell>
          <cell r="L136">
            <v>2.1949386690804413</v>
          </cell>
          <cell r="M136">
            <v>2.1949561911690374</v>
          </cell>
          <cell r="N136">
            <v>2.1949634003110026</v>
          </cell>
          <cell r="O136">
            <v>2.194968085376845</v>
          </cell>
          <cell r="P136">
            <v>2.1949855416689639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0.32643502173041949</v>
          </cell>
          <cell r="F137">
            <v>4.8378420233118844E-4</v>
          </cell>
          <cell r="G137">
            <v>2.5941385475072778</v>
          </cell>
          <cell r="H137">
            <v>2.6248707211356024</v>
          </cell>
          <cell r="I137">
            <v>2.6248779220743317</v>
          </cell>
          <cell r="J137">
            <v>2.6248792629207003</v>
          </cell>
          <cell r="K137">
            <v>2.624879959342012</v>
          </cell>
          <cell r="L137">
            <v>2.6248802520479186</v>
          </cell>
          <cell r="M137">
            <v>2.6248880246808999</v>
          </cell>
          <cell r="N137">
            <v>2.6249048919343529</v>
          </cell>
          <cell r="O137">
            <v>2.6249274640327389</v>
          </cell>
          <cell r="P137">
            <v>2.6290005704811246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9.3679154001938265</v>
          </cell>
          <cell r="F138">
            <v>8.9494826233887199</v>
          </cell>
          <cell r="G138">
            <v>8.1712054685876065</v>
          </cell>
          <cell r="H138">
            <v>7.27487198859159</v>
          </cell>
          <cell r="I138">
            <v>5.331269952944977</v>
          </cell>
          <cell r="J138">
            <v>3.125153458068</v>
          </cell>
          <cell r="K138">
            <v>1.5593393912802498</v>
          </cell>
          <cell r="L138">
            <v>1.0147090646309585E-5</v>
          </cell>
          <cell r="M138">
            <v>1.1057403744588622E-3</v>
          </cell>
          <cell r="N138">
            <v>6.6885992391664431E-5</v>
          </cell>
          <cell r="O138">
            <v>6.8518734165808995E-5</v>
          </cell>
          <cell r="P138">
            <v>6.6341858589659961E-5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30.770561935874905</v>
          </cell>
          <cell r="F139">
            <v>26.823130354806683</v>
          </cell>
          <cell r="G139">
            <v>19.516781856990573</v>
          </cell>
          <cell r="H139">
            <v>15.808086996145365</v>
          </cell>
          <cell r="I139">
            <v>9.2957592284435151</v>
          </cell>
          <cell r="J139">
            <v>6.0381985373194897</v>
          </cell>
          <cell r="K139">
            <v>3.1940575463689114</v>
          </cell>
          <cell r="L139">
            <v>1.0171753023433381E-5</v>
          </cell>
          <cell r="M139">
            <v>4.3648741094807288E-4</v>
          </cell>
          <cell r="N139">
            <v>6.4234244748935428E-5</v>
          </cell>
          <cell r="O139">
            <v>6.8586088437132248E-5</v>
          </cell>
          <cell r="P139">
            <v>7.7249838032771926E-5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61.254915306214322</v>
          </cell>
          <cell r="F140">
            <v>52.191727795269017</v>
          </cell>
          <cell r="G140">
            <v>52.019693321261791</v>
          </cell>
          <cell r="H140">
            <v>38.65049496090996</v>
          </cell>
          <cell r="I140">
            <v>13.438214524058838</v>
          </cell>
          <cell r="J140">
            <v>3.1966792860003583E-2</v>
          </cell>
          <cell r="K140">
            <v>2.787388576562826E-2</v>
          </cell>
          <cell r="L140">
            <v>1.0440784009658003E-5</v>
          </cell>
          <cell r="M140">
            <v>3.9362892077577283E-4</v>
          </cell>
          <cell r="N140">
            <v>6.378169195979608E-5</v>
          </cell>
          <cell r="O140">
            <v>6.8968248867652961E-5</v>
          </cell>
          <cell r="P140">
            <v>7.7966457663660555E-5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3.7981379694889736</v>
          </cell>
          <cell r="F141">
            <v>11.281453368333592</v>
          </cell>
          <cell r="G141">
            <v>12.540448004364302</v>
          </cell>
          <cell r="H141">
            <v>12.540465505855078</v>
          </cell>
          <cell r="I141">
            <v>12.540474499654826</v>
          </cell>
          <cell r="J141">
            <v>12.556730790415399</v>
          </cell>
          <cell r="K141">
            <v>16.77567512270894</v>
          </cell>
          <cell r="L141">
            <v>16.776133146361559</v>
          </cell>
          <cell r="M141">
            <v>16.776152019405714</v>
          </cell>
          <cell r="N141">
            <v>18.837492212881926</v>
          </cell>
          <cell r="O141">
            <v>18.837621561477427</v>
          </cell>
          <cell r="P141">
            <v>18.850072411332985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0.30214826075047335</v>
          </cell>
          <cell r="F142">
            <v>0.2190059035944909</v>
          </cell>
          <cell r="G142">
            <v>0.3571917052536252</v>
          </cell>
          <cell r="H142">
            <v>0.13378955871932444</v>
          </cell>
          <cell r="I142">
            <v>5.4682462266962113E-2</v>
          </cell>
          <cell r="J142">
            <v>5.0932463660847423E-2</v>
          </cell>
          <cell r="K142">
            <v>1.5848712683362045E-2</v>
          </cell>
          <cell r="L142">
            <v>8.7322305289087073E-3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11.116832122531312</v>
          </cell>
          <cell r="F143">
            <v>11.938474947688269</v>
          </cell>
          <cell r="G143">
            <v>9.876362713303303</v>
          </cell>
          <cell r="H143">
            <v>8.3582685097345504</v>
          </cell>
          <cell r="I143">
            <v>9.4495450936368499</v>
          </cell>
          <cell r="J143">
            <v>9.205429706336318</v>
          </cell>
          <cell r="K143">
            <v>10.082685548205047</v>
          </cell>
          <cell r="L143">
            <v>18.952973961962474</v>
          </cell>
          <cell r="M143">
            <v>29.510642015689395</v>
          </cell>
          <cell r="N143">
            <v>28.393679771060423</v>
          </cell>
          <cell r="O143">
            <v>34.745202989784239</v>
          </cell>
          <cell r="P143">
            <v>34.75159039303481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2.5004103427880811</v>
          </cell>
          <cell r="K144">
            <v>1.3284709636926355</v>
          </cell>
          <cell r="L144">
            <v>0.31208664344133169</v>
          </cell>
          <cell r="M144">
            <v>0.41649441625520156</v>
          </cell>
          <cell r="N144">
            <v>0.35265810131305564</v>
          </cell>
          <cell r="O144">
            <v>0.26831792070275551</v>
          </cell>
          <cell r="P144">
            <v>0.24804729337627168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78.997285301400211</v>
          </cell>
          <cell r="F145">
            <v>76.005003862658612</v>
          </cell>
          <cell r="G145">
            <v>68.214367159430154</v>
          </cell>
          <cell r="H145">
            <v>46.624827982028386</v>
          </cell>
          <cell r="I145">
            <v>22.004613428131158</v>
          </cell>
          <cell r="J145">
            <v>8.8179588160347553</v>
          </cell>
          <cell r="K145">
            <v>4.7761033262143151</v>
          </cell>
          <cell r="L145">
            <v>0.31208664344133169</v>
          </cell>
          <cell r="M145">
            <v>0.41725038716542184</v>
          </cell>
          <cell r="N145">
            <v>0.35269780338111767</v>
          </cell>
          <cell r="O145">
            <v>0.26830259588772565</v>
          </cell>
          <cell r="P145">
            <v>0.24790472657726415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0.43675151258648398</v>
          </cell>
          <cell r="F146">
            <v>0.55209251021168526</v>
          </cell>
          <cell r="G146">
            <v>0.55219831294939747</v>
          </cell>
          <cell r="H146">
            <v>1.5467711088647857</v>
          </cell>
          <cell r="I146">
            <v>1.5468097448654563</v>
          </cell>
          <cell r="J146">
            <v>1.5468169569960268</v>
          </cell>
          <cell r="K146">
            <v>1.5468183500804704</v>
          </cell>
          <cell r="L146">
            <v>1.5468201100978249</v>
          </cell>
          <cell r="M146">
            <v>1.5468312337669452</v>
          </cell>
          <cell r="N146">
            <v>1.5468326505139445</v>
          </cell>
          <cell r="O146">
            <v>1.5468435348666782</v>
          </cell>
          <cell r="P146">
            <v>1.5469830772531419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27.26089272270309</v>
          </cell>
          <cell r="F147">
            <v>28.128373603194628</v>
          </cell>
          <cell r="G147">
            <v>23.824432486034951</v>
          </cell>
          <cell r="H147">
            <v>24.051164265482033</v>
          </cell>
          <cell r="I147">
            <v>24.153506383624613</v>
          </cell>
          <cell r="J147">
            <v>21.72344234816272</v>
          </cell>
          <cell r="K147">
            <v>5.4673774881363268</v>
          </cell>
          <cell r="L147">
            <v>4.2125742831850106</v>
          </cell>
          <cell r="M147">
            <v>6.0688400824399151</v>
          </cell>
          <cell r="N147">
            <v>5.2182285666166655</v>
          </cell>
          <cell r="O147">
            <v>5.4064712467687803</v>
          </cell>
          <cell r="P147">
            <v>4.9840884259919855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3.3084023344528625E-5</v>
          </cell>
          <cell r="I148">
            <v>5.9992046790413459E-4</v>
          </cell>
          <cell r="J148">
            <v>3.9897436623866132E-4</v>
          </cell>
          <cell r="K148">
            <v>1.9714865868326639E-4</v>
          </cell>
          <cell r="L148">
            <v>8.2296004801014867E-4</v>
          </cell>
          <cell r="M148">
            <v>1.0892290203430993E-3</v>
          </cell>
          <cell r="N148">
            <v>1.1181337199371308E-3</v>
          </cell>
          <cell r="O148">
            <v>1.398185449488583E-3</v>
          </cell>
          <cell r="P148">
            <v>4.1742254882581736E-3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1.467221948686151E-4</v>
          </cell>
          <cell r="I149">
            <v>2.1998218416050723</v>
          </cell>
          <cell r="J149">
            <v>2.4236476427689886</v>
          </cell>
          <cell r="K149">
            <v>3.3515761480488071</v>
          </cell>
          <cell r="L149">
            <v>3.6701828275091972</v>
          </cell>
          <cell r="M149">
            <v>4.0414900158440838</v>
          </cell>
          <cell r="N149">
            <v>3.9748077083761593</v>
          </cell>
          <cell r="O149">
            <v>4.9837332687355147</v>
          </cell>
          <cell r="P149">
            <v>6.926509439249644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2.4746199552003743E-5</v>
          </cell>
          <cell r="I150">
            <v>8.6948127181413291E-5</v>
          </cell>
          <cell r="J150">
            <v>1.302828422900703E-4</v>
          </cell>
          <cell r="K150">
            <v>9.3457314456563094E-5</v>
          </cell>
          <cell r="L150">
            <v>2.6699570588338762E-4</v>
          </cell>
          <cell r="M150">
            <v>1.9157129936791758E-4</v>
          </cell>
          <cell r="N150">
            <v>3.0428770591222736E-4</v>
          </cell>
          <cell r="O150">
            <v>2.805412823875821E-4</v>
          </cell>
          <cell r="P150">
            <v>6.5798367677814297E-4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3.4453846146508434E-5</v>
          </cell>
          <cell r="I151">
            <v>4.8830704952579232E-4</v>
          </cell>
          <cell r="J151">
            <v>3.040283491050981E-4</v>
          </cell>
          <cell r="K151">
            <v>1.1975659029925465E-4</v>
          </cell>
          <cell r="L151">
            <v>6.5687850643013606E-4</v>
          </cell>
          <cell r="M151">
            <v>6.2147266011185046E-4</v>
          </cell>
          <cell r="N151">
            <v>7.5016727811388559E-4</v>
          </cell>
          <cell r="O151">
            <v>7.9417083757674111E-4</v>
          </cell>
          <cell r="P151">
            <v>1.8985193523452977E-3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5.443812582557428E-5</v>
          </cell>
          <cell r="I152">
            <v>2.1986466659604593</v>
          </cell>
          <cell r="J152">
            <v>2.4228143572113514</v>
          </cell>
          <cell r="K152">
            <v>3.35116578548537</v>
          </cell>
          <cell r="L152">
            <v>3.6684359932488793</v>
          </cell>
          <cell r="M152">
            <v>4.0395877428642679</v>
          </cell>
          <cell r="N152">
            <v>3.9726351196721912</v>
          </cell>
          <cell r="O152">
            <v>4.9812603711660648</v>
          </cell>
          <cell r="P152">
            <v>6.919778710732273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6.0652589241769954E-4</v>
          </cell>
          <cell r="M153">
            <v>4.4854208425323559E-4</v>
          </cell>
          <cell r="N153">
            <v>6.0489078712302482E-4</v>
          </cell>
          <cell r="O153">
            <v>5.0267516530270735E-4</v>
          </cell>
          <cell r="P153">
            <v>9.181165262971844E-4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3.2589211768210168E-5</v>
          </cell>
          <cell r="I154">
            <v>5.6604951654696742E-4</v>
          </cell>
          <cell r="J154">
            <v>3.9493780787409037E-4</v>
          </cell>
          <cell r="K154">
            <v>2.1721463692735103E-4</v>
          </cell>
          <cell r="L154">
            <v>8.2080865369652564E-4</v>
          </cell>
          <cell r="M154">
            <v>1.075755699049018E-3</v>
          </cell>
          <cell r="N154">
            <v>1.1041030022666191E-3</v>
          </cell>
          <cell r="O154">
            <v>1.3810689612811966E-3</v>
          </cell>
          <cell r="P154">
            <v>4.1238558791195671E-3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1.4525496197305841E-4</v>
          </cell>
          <cell r="I155">
            <v>2.1778232715439128</v>
          </cell>
          <cell r="J155">
            <v>2.3994106628652387</v>
          </cell>
          <cell r="K155">
            <v>3.3180589910524838</v>
          </cell>
          <cell r="L155">
            <v>3.6334803434276717</v>
          </cell>
          <cell r="M155">
            <v>4.0010754945347156</v>
          </cell>
          <cell r="N155">
            <v>3.9350597637728844</v>
          </cell>
          <cell r="O155">
            <v>4.9338968106285703</v>
          </cell>
          <cell r="P155">
            <v>6.857244666000625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4.9190095565385305E-5</v>
          </cell>
          <cell r="I156">
            <v>2.1763349880455758</v>
          </cell>
          <cell r="J156">
            <v>2.3984352178517101</v>
          </cell>
          <cell r="K156">
            <v>2.2412616665207952</v>
          </cell>
          <cell r="L156">
            <v>3.631049085312176</v>
          </cell>
          <cell r="M156">
            <v>2.4191866267714892</v>
          </cell>
          <cell r="N156">
            <v>3.9317212077749888</v>
          </cell>
          <cell r="O156">
            <v>4.0111563191557433</v>
          </cell>
          <cell r="P156">
            <v>3.9833595347171222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3.3116321162975445E-5</v>
          </cell>
          <cell r="I157">
            <v>4.7678789777263309E-4</v>
          </cell>
          <cell r="J157">
            <v>3.2056218509309714E-4</v>
          </cell>
          <cell r="K157">
            <v>1.0763551005114245</v>
          </cell>
          <cell r="L157">
            <v>6.8624268802380036E-4</v>
          </cell>
          <cell r="M157">
            <v>6.1978329628861848E-4</v>
          </cell>
          <cell r="N157">
            <v>7.7241232590349429E-4</v>
          </cell>
          <cell r="O157">
            <v>8.012832623607287E-4</v>
          </cell>
          <cell r="P157">
            <v>1.9137372699190359E-3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3.0359333476487742E-5</v>
          </cell>
          <cell r="I158">
            <v>4.4544608401737834E-4</v>
          </cell>
          <cell r="J158">
            <v>2.5994502056161847E-4</v>
          </cell>
          <cell r="K158">
            <v>2.2500938333807141E-4</v>
          </cell>
          <cell r="L158">
            <v>9.2420677377875028E-4</v>
          </cell>
          <cell r="M158">
            <v>1.5801933287678853</v>
          </cell>
          <cell r="N158">
            <v>1.4620406697222099E-3</v>
          </cell>
          <cell r="O158">
            <v>0.92055813924917851</v>
          </cell>
          <cell r="P158">
            <v>2.867847538134455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0.13216223024604037</v>
          </cell>
          <cell r="K159">
            <v>0.5595476780265497</v>
          </cell>
          <cell r="L159">
            <v>1.5131215723950838E-5</v>
          </cell>
          <cell r="M159">
            <v>3.6423157566447281E-4</v>
          </cell>
          <cell r="N159">
            <v>6.0297100606630552E-5</v>
          </cell>
          <cell r="O159">
            <v>6.6025273271781159E-5</v>
          </cell>
          <cell r="P159">
            <v>7.5018022577349243E-5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H160">
            <v>5.6950604718279379E-3</v>
          </cell>
          <cell r="I160">
            <v>0.60602479815399535</v>
          </cell>
          <cell r="J160">
            <v>0.30068388595665602</v>
          </cell>
          <cell r="K160">
            <v>0.79430077140447719</v>
          </cell>
          <cell r="L160">
            <v>1.471854488812543E-3</v>
          </cell>
          <cell r="M160">
            <v>3.6971699864244995E-4</v>
          </cell>
          <cell r="N160">
            <v>8.4048169328762177E-4</v>
          </cell>
          <cell r="O160">
            <v>4.3397338966157421E-4</v>
          </cell>
          <cell r="P160">
            <v>1.7391939404606542E-3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4.075102068174926E-2</v>
          </cell>
          <cell r="K161">
            <v>4.7405820470401067E-2</v>
          </cell>
          <cell r="L161">
            <v>8.6583224037830378E-2</v>
          </cell>
          <cell r="M161">
            <v>5.6594755129822552E-2</v>
          </cell>
          <cell r="N161">
            <v>3.3979585763420736E-2</v>
          </cell>
          <cell r="O161">
            <v>3.4468658464054357E-2</v>
          </cell>
          <cell r="P161">
            <v>5.7927981958418549E-2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0.84061220279438209</v>
          </cell>
          <cell r="M162">
            <v>5.3015825192393988</v>
          </cell>
          <cell r="N162">
            <v>5.5890096580272246</v>
          </cell>
          <cell r="O162">
            <v>8.3371317383443557</v>
          </cell>
          <cell r="P162">
            <v>8.336576133707279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6.6540184543879442E-4</v>
          </cell>
          <cell r="M163">
            <v>1.0098726164805352E-3</v>
          </cell>
          <cell r="N163">
            <v>8.6251317713879872E-4</v>
          </cell>
          <cell r="O163">
            <v>9.5207375699277782E-4</v>
          </cell>
          <cell r="P163">
            <v>1.0721853999865994E-3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4.9652268089421152E-3</v>
          </cell>
          <cell r="F164">
            <v>1.8347382798774261E-2</v>
          </cell>
          <cell r="G164">
            <v>1.8408922431680106E-2</v>
          </cell>
          <cell r="H164">
            <v>0.42746090288210098</v>
          </cell>
          <cell r="I164">
            <v>11.961135714123408</v>
          </cell>
          <cell r="J164">
            <v>14.294059080519892</v>
          </cell>
          <cell r="K164">
            <v>11.942336131329526</v>
          </cell>
          <cell r="L164">
            <v>23.365982049355054</v>
          </cell>
          <cell r="M164">
            <v>23.395953870504933</v>
          </cell>
          <cell r="N164">
            <v>23.418710374517179</v>
          </cell>
          <cell r="O164">
            <v>23.41831948168203</v>
          </cell>
          <cell r="P164">
            <v>23.395592570504355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7.0118986107146929E-6</v>
          </cell>
          <cell r="I165">
            <v>1.8909524788677558E-4</v>
          </cell>
          <cell r="J165">
            <v>4.8611060820089689</v>
          </cell>
          <cell r="K165">
            <v>9.1579120312190536</v>
          </cell>
          <cell r="L165">
            <v>9.4162871058716764</v>
          </cell>
          <cell r="M165">
            <v>9.4162898146094349</v>
          </cell>
          <cell r="N165">
            <v>9.4162932226263081</v>
          </cell>
          <cell r="O165">
            <v>9.4162971321051074</v>
          </cell>
          <cell r="P165">
            <v>9.4163079517769805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3.3084023344528625E-5</v>
          </cell>
          <cell r="I166">
            <v>5.9992046790413459E-4</v>
          </cell>
          <cell r="J166">
            <v>3.9897436623866132E-4</v>
          </cell>
          <cell r="K166">
            <v>1.9714865868326639E-4</v>
          </cell>
          <cell r="L166">
            <v>8.2296004801014867E-4</v>
          </cell>
          <cell r="M166">
            <v>1.0892290203430993E-3</v>
          </cell>
          <cell r="N166">
            <v>1.1181337199371308E-3</v>
          </cell>
          <cell r="O166">
            <v>1.398185449488583E-3</v>
          </cell>
          <cell r="P166">
            <v>4.1742254882581736E-3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1.467221948686151E-4</v>
          </cell>
          <cell r="I167">
            <v>2.1998218416050723</v>
          </cell>
          <cell r="J167">
            <v>2.4236476427689886</v>
          </cell>
          <cell r="K167">
            <v>3.3515761480488071</v>
          </cell>
          <cell r="L167">
            <v>3.6701828275091972</v>
          </cell>
          <cell r="M167">
            <v>4.0414900158440838</v>
          </cell>
          <cell r="N167">
            <v>3.9748077083761593</v>
          </cell>
          <cell r="O167">
            <v>4.9837332687355147</v>
          </cell>
          <cell r="P167">
            <v>6.926509439249644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2.4746199552003743E-5</v>
          </cell>
          <cell r="I168">
            <v>8.6948127181413291E-5</v>
          </cell>
          <cell r="J168">
            <v>1.302828422900703E-4</v>
          </cell>
          <cell r="K168">
            <v>9.3457314456563094E-5</v>
          </cell>
          <cell r="L168">
            <v>2.6699570588338762E-4</v>
          </cell>
          <cell r="M168">
            <v>1.9157129936791758E-4</v>
          </cell>
          <cell r="N168">
            <v>3.0428770591222736E-4</v>
          </cell>
          <cell r="O168">
            <v>2.805412823875821E-4</v>
          </cell>
          <cell r="P168">
            <v>6.5798367677814297E-4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3.4453846146508434E-5</v>
          </cell>
          <cell r="I169">
            <v>4.8830704952579232E-4</v>
          </cell>
          <cell r="J169">
            <v>3.040283491050981E-4</v>
          </cell>
          <cell r="K169">
            <v>1.1975659029925465E-4</v>
          </cell>
          <cell r="L169">
            <v>6.5687850643013606E-4</v>
          </cell>
          <cell r="M169">
            <v>6.2147266011185046E-4</v>
          </cell>
          <cell r="N169">
            <v>7.5016727811388559E-4</v>
          </cell>
          <cell r="O169">
            <v>7.9417083757674111E-4</v>
          </cell>
          <cell r="P169">
            <v>1.8985193523452977E-3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5.443812582557428E-5</v>
          </cell>
          <cell r="I170">
            <v>2.1986466659604593</v>
          </cell>
          <cell r="J170">
            <v>2.4228143572113514</v>
          </cell>
          <cell r="K170">
            <v>3.35116578548537</v>
          </cell>
          <cell r="L170">
            <v>3.6684359932488793</v>
          </cell>
          <cell r="M170">
            <v>4.0395877428642679</v>
          </cell>
          <cell r="N170">
            <v>3.9726351196721912</v>
          </cell>
          <cell r="O170">
            <v>4.9812603711660648</v>
          </cell>
          <cell r="P170">
            <v>6.919778710732273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1.6496272657170792</v>
          </cell>
          <cell r="K171">
            <v>7.3593146753228806</v>
          </cell>
          <cell r="L171">
            <v>16.623642740290148</v>
          </cell>
          <cell r="M171">
            <v>17.075407978877326</v>
          </cell>
          <cell r="N171">
            <v>15.148813242220266</v>
          </cell>
          <cell r="O171">
            <v>15.54212682595338</v>
          </cell>
          <cell r="P171">
            <v>15.675232985874699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3.6404513015646632E-5</v>
          </cell>
          <cell r="K172">
            <v>3.7159811715257382E-5</v>
          </cell>
          <cell r="L172">
            <v>1.1251462921911038E-3</v>
          </cell>
          <cell r="M172">
            <v>5.7806580231578461E-2</v>
          </cell>
          <cell r="N172">
            <v>6.2056332244253061E-2</v>
          </cell>
          <cell r="O172">
            <v>6.0581825347965516E-2</v>
          </cell>
          <cell r="P172">
            <v>5.9723904567987575E-2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2.5002232132068556E-3</v>
          </cell>
          <cell r="G173">
            <v>2.2530357763937219E-3</v>
          </cell>
          <cell r="H173">
            <v>8.9469544486625314E-4</v>
          </cell>
          <cell r="I173">
            <v>3.8988729482298471E-4</v>
          </cell>
          <cell r="J173">
            <v>7.9403100374029199E-4</v>
          </cell>
          <cell r="K173">
            <v>2.9296218928655092E-4</v>
          </cell>
          <cell r="L173">
            <v>1.7505977426961035E-4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3.5720147754115468</v>
          </cell>
          <cell r="K174">
            <v>1.8978156624180522</v>
          </cell>
          <cell r="L174">
            <v>0.4458380620590458</v>
          </cell>
          <cell r="M174">
            <v>0.59499202322171696</v>
          </cell>
          <cell r="N174">
            <v>0.50379728759008024</v>
          </cell>
          <cell r="O174">
            <v>0.38331131528965096</v>
          </cell>
          <cell r="P174">
            <v>0.35435327625181695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0.2203671969503907</v>
          </cell>
          <cell r="I175">
            <v>0.15809092322416787</v>
          </cell>
          <cell r="J175">
            <v>0.23011936078044806</v>
          </cell>
          <cell r="K175">
            <v>4.9211517038331827E-2</v>
          </cell>
          <cell r="L175">
            <v>7.599786050537391E-2</v>
          </cell>
          <cell r="M175">
            <v>0.14006499362582167</v>
          </cell>
          <cell r="N175">
            <v>0.12327520616935542</v>
          </cell>
          <cell r="O175">
            <v>0.12555261733583639</v>
          </cell>
          <cell r="P175">
            <v>0.14372807059409842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0.20252581599881339</v>
          </cell>
          <cell r="I176">
            <v>0.30334644641611985</v>
          </cell>
          <cell r="J176">
            <v>0.32721698220029971</v>
          </cell>
          <cell r="K176">
            <v>0.14986036665685365</v>
          </cell>
          <cell r="L176">
            <v>0.22137644330326367</v>
          </cell>
          <cell r="M176">
            <v>0.21691488624927605</v>
          </cell>
          <cell r="N176">
            <v>0.22449234939921731</v>
          </cell>
          <cell r="O176">
            <v>0.21266854887707332</v>
          </cell>
          <cell r="P176">
            <v>0.24546383397822746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I177">
            <v>0.28208952865847287</v>
          </cell>
          <cell r="J177">
            <v>0.22686591377585352</v>
          </cell>
          <cell r="K177">
            <v>0.12757575222730047</v>
          </cell>
          <cell r="L177">
            <v>8.7573330013970052E-2</v>
          </cell>
          <cell r="M177">
            <v>8.8576034952127417E-2</v>
          </cell>
          <cell r="N177">
            <v>8.0731690880065959E-2</v>
          </cell>
          <cell r="O177">
            <v>8.3109789408587348E-2</v>
          </cell>
          <cell r="P177">
            <v>4.4388378961337564E-2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1.6476387276691686</v>
          </cell>
          <cell r="K178">
            <v>0.76886936605859524</v>
          </cell>
          <cell r="L178">
            <v>0.68768830931491709</v>
          </cell>
          <cell r="M178">
            <v>1.0541985883094624</v>
          </cell>
          <cell r="N178">
            <v>0.6408231332393941</v>
          </cell>
          <cell r="O178">
            <v>0.33646394232273891</v>
          </cell>
          <cell r="P178">
            <v>0.19993833448102191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3.2589211768210168E-5</v>
          </cell>
          <cell r="I179">
            <v>5.6604951654696742E-4</v>
          </cell>
          <cell r="J179">
            <v>3.9493780787409037E-4</v>
          </cell>
          <cell r="K179">
            <v>2.1721463692735103E-4</v>
          </cell>
          <cell r="L179">
            <v>8.2080865369652564E-4</v>
          </cell>
          <cell r="M179">
            <v>1.075755699049018E-3</v>
          </cell>
          <cell r="N179">
            <v>1.1041030022666191E-3</v>
          </cell>
          <cell r="O179">
            <v>1.3810689612811966E-3</v>
          </cell>
          <cell r="P179">
            <v>4.1238558791195905E-3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1.4525496197305844E-4</v>
          </cell>
          <cell r="I180">
            <v>2.1778232715439128</v>
          </cell>
          <cell r="J180">
            <v>2.3994106628652387</v>
          </cell>
          <cell r="K180">
            <v>3.3180589910524838</v>
          </cell>
          <cell r="L180">
            <v>3.6334803434276717</v>
          </cell>
          <cell r="M180">
            <v>4.0010754945347156</v>
          </cell>
          <cell r="N180">
            <v>3.9350597637728844</v>
          </cell>
          <cell r="O180">
            <v>4.9338968106285934</v>
          </cell>
          <cell r="P180">
            <v>6.857244666000625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4.9190095565385305E-5</v>
          </cell>
          <cell r="I181">
            <v>2.1763349880455758</v>
          </cell>
          <cell r="J181">
            <v>2.3984352178517101</v>
          </cell>
          <cell r="K181">
            <v>2.2412616665207952</v>
          </cell>
          <cell r="L181">
            <v>3.631049085312176</v>
          </cell>
          <cell r="M181">
            <v>2.4191866267714892</v>
          </cell>
          <cell r="N181">
            <v>3.9317212077749888</v>
          </cell>
          <cell r="O181">
            <v>4.0111563191557664</v>
          </cell>
          <cell r="P181">
            <v>3.9833595347171222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3.3116321162975459E-5</v>
          </cell>
          <cell r="I182">
            <v>4.7678789777263309E-4</v>
          </cell>
          <cell r="J182">
            <v>3.205621850930973E-4</v>
          </cell>
          <cell r="K182">
            <v>1.0763551005114245</v>
          </cell>
          <cell r="L182">
            <v>6.8624268802380036E-4</v>
          </cell>
          <cell r="M182">
            <v>6.1978329628861848E-4</v>
          </cell>
          <cell r="N182">
            <v>7.7241232590349429E-4</v>
          </cell>
          <cell r="O182">
            <v>8.012832623607287E-4</v>
          </cell>
          <cell r="P182">
            <v>1.9137372699190359E-3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3.0359333476487742E-5</v>
          </cell>
          <cell r="I183">
            <v>4.4544608401737834E-4</v>
          </cell>
          <cell r="J183">
            <v>2.5994502056161847E-4</v>
          </cell>
          <cell r="K183">
            <v>2.250093833380716E-4</v>
          </cell>
          <cell r="L183">
            <v>9.2420677377875028E-4</v>
          </cell>
          <cell r="M183">
            <v>1.5801933287678853</v>
          </cell>
          <cell r="N183">
            <v>1.4620406697222099E-3</v>
          </cell>
          <cell r="O183">
            <v>0.92055813924917851</v>
          </cell>
          <cell r="P183">
            <v>2.867847538134455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47.278814904388788</v>
          </cell>
          <cell r="F184">
            <v>48.283033569028696</v>
          </cell>
          <cell r="G184">
            <v>51.947716403741374</v>
          </cell>
          <cell r="H184">
            <v>52.57528726433457</v>
          </cell>
          <cell r="I184">
            <v>45.843248818666865</v>
          </cell>
          <cell r="J184">
            <v>29.911368010777188</v>
          </cell>
          <cell r="K184">
            <v>18.338526582231847</v>
          </cell>
          <cell r="L184">
            <v>11.976010405556533</v>
          </cell>
          <cell r="M184">
            <v>10.268537679268009</v>
          </cell>
          <cell r="N184">
            <v>9.8550455346705306</v>
          </cell>
          <cell r="O184">
            <v>9.9098411710181011</v>
          </cell>
          <cell r="P184">
            <v>8.3670965219396471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11.116832122531312</v>
          </cell>
          <cell r="F185">
            <v>11.938474947688269</v>
          </cell>
          <cell r="G185">
            <v>9.876362713303303</v>
          </cell>
          <cell r="H185">
            <v>8.3582685097345504</v>
          </cell>
          <cell r="I185">
            <v>9.4495450936368499</v>
          </cell>
          <cell r="J185">
            <v>9.205429706336318</v>
          </cell>
          <cell r="K185">
            <v>10.082685548205047</v>
          </cell>
          <cell r="L185">
            <v>18.952973961962474</v>
          </cell>
          <cell r="M185">
            <v>29.510642015689395</v>
          </cell>
          <cell r="N185">
            <v>28.393679771060423</v>
          </cell>
          <cell r="O185">
            <v>34.745202989784239</v>
          </cell>
          <cell r="P185">
            <v>34.75159039303481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H186">
            <v>9.4917674530465672E-3</v>
          </cell>
          <cell r="I186">
            <v>1.01004133025666</v>
          </cell>
          <cell r="J186">
            <v>0.50113980992776008</v>
          </cell>
          <cell r="K186">
            <v>1.3238346190074619</v>
          </cell>
          <cell r="L186">
            <v>2.453090814687572E-3</v>
          </cell>
          <cell r="M186">
            <v>6.161949977374168E-4</v>
          </cell>
          <cell r="N186">
            <v>1.4008028221460373E-3</v>
          </cell>
          <cell r="O186">
            <v>7.2328898276929139E-4</v>
          </cell>
          <cell r="P186">
            <v>2.8986565674344227E-3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6.7387835574245637E-4</v>
          </cell>
          <cell r="G187">
            <v>2.4341055997085623E-5</v>
          </cell>
          <cell r="H187">
            <v>1.9904073912067714E-3</v>
          </cell>
          <cell r="I187">
            <v>3.38470007759856E-3</v>
          </cell>
          <cell r="J187">
            <v>1.9401817827795866E-3</v>
          </cell>
          <cell r="K187">
            <v>2.95330838997814E-3</v>
          </cell>
          <cell r="L187">
            <v>1.5464554010931552E-3</v>
          </cell>
          <cell r="M187">
            <v>1.3913589900523954E-3</v>
          </cell>
          <cell r="N187">
            <v>1.8757789564944488E-3</v>
          </cell>
          <cell r="O187">
            <v>2.5316083735582263E-3</v>
          </cell>
          <cell r="P187">
            <v>7.4088564315393061E-3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1.4493313841282447</v>
          </cell>
          <cell r="M188">
            <v>9.140659515929995</v>
          </cell>
          <cell r="N188">
            <v>9.636223548322798</v>
          </cell>
          <cell r="O188">
            <v>14.374365066110958</v>
          </cell>
          <cell r="P188">
            <v>14.373407127081531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1.953303158275718E-3</v>
          </cell>
          <cell r="K189">
            <v>2.6747191243438675E-3</v>
          </cell>
          <cell r="L189">
            <v>5.0321119671123543E-3</v>
          </cell>
          <cell r="M189">
            <v>4.9666414707482346E-3</v>
          </cell>
          <cell r="N189">
            <v>8.0574875777280897E-3</v>
          </cell>
          <cell r="O189">
            <v>9.2075801989050937E-3</v>
          </cell>
          <cell r="P189">
            <v>1.5759534073427076E-2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3.4139547144137787</v>
          </cell>
          <cell r="F190">
            <v>3.429464894988727</v>
          </cell>
          <cell r="G190">
            <v>4.8898633287930131E-5</v>
          </cell>
          <cell r="H190">
            <v>1.1684279793455352E-2</v>
          </cell>
          <cell r="I190">
            <v>9.0787888513980414E-3</v>
          </cell>
          <cell r="J190">
            <v>6.0376154524659775E-3</v>
          </cell>
          <cell r="K190">
            <v>3.1944512650298597E-3</v>
          </cell>
          <cell r="L190">
            <v>2.3839131102857854E-3</v>
          </cell>
          <cell r="M190">
            <v>8.2283493695981848E-4</v>
          </cell>
          <cell r="N190">
            <v>1.3814502861344693E-2</v>
          </cell>
          <cell r="O190">
            <v>1.07445341803391E-3</v>
          </cell>
          <cell r="P190">
            <v>3.6426611759398432E-3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6.1015101267521024E-4</v>
          </cell>
          <cell r="K191">
            <v>6.189077922628452E-4</v>
          </cell>
          <cell r="L191">
            <v>3.557314290117537E-3</v>
          </cell>
          <cell r="M191">
            <v>1.5604010732611251E-3</v>
          </cell>
          <cell r="N191">
            <v>9.0852177967844609E-3</v>
          </cell>
          <cell r="O191">
            <v>1.4225776735522929E-3</v>
          </cell>
          <cell r="P191">
            <v>5.7349077106973942E-3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7.1187552920967878</v>
          </cell>
          <cell r="F192">
            <v>8.297360200269134</v>
          </cell>
          <cell r="G192">
            <v>7.7090677878648348</v>
          </cell>
          <cell r="H192">
            <v>8.0833847132346541</v>
          </cell>
          <cell r="I192">
            <v>8.4256257066929638</v>
          </cell>
          <cell r="J192">
            <v>8.6906700368678624</v>
          </cell>
          <cell r="K192">
            <v>8.7445899638878473</v>
          </cell>
          <cell r="L192">
            <v>8.9446823039734493</v>
          </cell>
          <cell r="M192">
            <v>8.9751366001048325</v>
          </cell>
          <cell r="N192">
            <v>9.0810570680770084</v>
          </cell>
          <cell r="O192">
            <v>9.0824473337855718</v>
          </cell>
          <cell r="P192">
            <v>9.0848764779678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0.58412211602074393</v>
          </cell>
          <cell r="F193">
            <v>0.2109759740746632</v>
          </cell>
          <cell r="G193">
            <v>2.1672216857491939</v>
          </cell>
          <cell r="H193">
            <v>0.25171734186218564</v>
          </cell>
          <cell r="I193">
            <v>1.4145677582339344E-3</v>
          </cell>
          <cell r="J193">
            <v>9.6500696723073791E-4</v>
          </cell>
          <cell r="K193">
            <v>6.9002315895598802E-4</v>
          </cell>
          <cell r="L193">
            <v>2.0481497441896868E-3</v>
          </cell>
          <cell r="M193">
            <v>9.4680261692509614E-4</v>
          </cell>
          <cell r="N193">
            <v>6.2440279449251556E-3</v>
          </cell>
          <cell r="O193">
            <v>9.7886052555474817E-4</v>
          </cell>
          <cell r="P193">
            <v>3.7111214997113205E-3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2.1136011672652191E-3</v>
          </cell>
          <cell r="K194">
            <v>4.1295555791747715E-3</v>
          </cell>
          <cell r="L194">
            <v>8.5419392385332831</v>
          </cell>
          <cell r="M194">
            <v>11.384541665568873</v>
          </cell>
          <cell r="N194">
            <v>9.6359213367011947</v>
          </cell>
          <cell r="O194">
            <v>11.272744916812256</v>
          </cell>
          <cell r="P194">
            <v>11.254702449320977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0.2783912197463681</v>
          </cell>
          <cell r="K195">
            <v>0.13008492714733982</v>
          </cell>
          <cell r="L195">
            <v>2.53594485312311E-6</v>
          </cell>
          <cell r="M195">
            <v>7.8402602480520753E-4</v>
          </cell>
          <cell r="N195">
            <v>7.7011076731165308E-4</v>
          </cell>
          <cell r="O195">
            <v>5.1807311980033445E-4</v>
          </cell>
          <cell r="P195">
            <v>9.343607592232257E-4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1.817525036749464</v>
          </cell>
          <cell r="F196">
            <v>1.8120312425250991</v>
          </cell>
          <cell r="G196">
            <v>3.1996012877839402</v>
          </cell>
          <cell r="H196">
            <v>3.0161573587710535</v>
          </cell>
          <cell r="I196">
            <v>3.2890975083532759</v>
          </cell>
          <cell r="J196">
            <v>3.2834715869824693</v>
          </cell>
          <cell r="K196">
            <v>3.2866751046437206</v>
          </cell>
          <cell r="L196">
            <v>2.6030917457430407</v>
          </cell>
          <cell r="M196">
            <v>1.1011492267982159</v>
          </cell>
          <cell r="N196">
            <v>1.7164226975497963</v>
          </cell>
          <cell r="O196">
            <v>1.0991846040244673</v>
          </cell>
          <cell r="P196">
            <v>1.0340577015450141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1.1980890382220668</v>
          </cell>
          <cell r="F197">
            <v>1.2035321617788148</v>
          </cell>
          <cell r="G197">
            <v>1.7160425789763177E-5</v>
          </cell>
          <cell r="H197">
            <v>4.1004666760678567E-3</v>
          </cell>
          <cell r="I197">
            <v>3.1860989125804687E-3</v>
          </cell>
          <cell r="J197">
            <v>2.1188332874069057E-3</v>
          </cell>
          <cell r="K197">
            <v>1.1210567696191829E-3</v>
          </cell>
          <cell r="L197">
            <v>8.3660751369917061E-4</v>
          </cell>
          <cell r="M197">
            <v>2.8876467343738165E-4</v>
          </cell>
          <cell r="N197">
            <v>4.8480445205631509E-3</v>
          </cell>
          <cell r="O197">
            <v>3.7706735147706948E-4</v>
          </cell>
          <cell r="P197">
            <v>1.2783510005052977E-3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7.4174457528170597E-4</v>
          </cell>
          <cell r="K198">
            <v>1.4492211192050435E-3</v>
          </cell>
          <cell r="L198">
            <v>2.9976975744984382</v>
          </cell>
          <cell r="M198">
            <v>3.9952769487871134</v>
          </cell>
          <cell r="N198">
            <v>3.3816182967893318</v>
          </cell>
          <cell r="O198">
            <v>3.9560431362738226</v>
          </cell>
          <cell r="P198">
            <v>3.9497113350836934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8.3476381665192254E-6</v>
          </cell>
          <cell r="H199">
            <v>2.4274492714746764E-3</v>
          </cell>
          <cell r="I199">
            <v>0.26267843102720767</v>
          </cell>
          <cell r="J199">
            <v>0.26268676477865321</v>
          </cell>
          <cell r="K199">
            <v>0.26269338019406652</v>
          </cell>
          <cell r="L199">
            <v>0.26269738669054177</v>
          </cell>
          <cell r="M199">
            <v>0.27419632040351288</v>
          </cell>
          <cell r="N199">
            <v>0.27738939853191369</v>
          </cell>
          <cell r="O199">
            <v>0.2774196643017886</v>
          </cell>
          <cell r="P199">
            <v>0.28886112229013755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6.627937504428875E-6</v>
          </cell>
          <cell r="H200">
            <v>4.4958539845694421E-4</v>
          </cell>
          <cell r="I200">
            <v>2.185402873005319E-3</v>
          </cell>
          <cell r="J200">
            <v>1.5748058845098342E-3</v>
          </cell>
          <cell r="K200">
            <v>1.9053158749856539E-3</v>
          </cell>
          <cell r="L200">
            <v>0.88494203565700158</v>
          </cell>
          <cell r="M200">
            <v>0.87155582966956546</v>
          </cell>
          <cell r="N200">
            <v>0.87808985878827561</v>
          </cell>
          <cell r="O200">
            <v>0.87864933523725552</v>
          </cell>
          <cell r="P200">
            <v>0.87928276816370521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6.6560830790811507E-6</v>
          </cell>
          <cell r="H201">
            <v>4.5053151716545169E-4</v>
          </cell>
          <cell r="I201">
            <v>2.1822958835365025E-3</v>
          </cell>
          <cell r="J201">
            <v>1.1260527811058061E-3</v>
          </cell>
          <cell r="K201">
            <v>1.6142372120910183E-3</v>
          </cell>
          <cell r="L201">
            <v>2.6495950268730809E-2</v>
          </cell>
          <cell r="M201">
            <v>1.3407249226929175E-2</v>
          </cell>
          <cell r="N201">
            <v>1.2903409416738362E-2</v>
          </cell>
          <cell r="O201">
            <v>1.3058258116120935E-2</v>
          </cell>
          <cell r="P201">
            <v>1.3072081411802043E-2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3.0156140749715346</v>
          </cell>
          <cell r="F202">
            <v>3.0155634043039132</v>
          </cell>
          <cell r="G202">
            <v>3.1996623187068227</v>
          </cell>
          <cell r="H202">
            <v>3.0169757022623491</v>
          </cell>
          <cell r="I202">
            <v>3.0253029796400064</v>
          </cell>
          <cell r="J202">
            <v>3.0207310661002711</v>
          </cell>
          <cell r="K202">
            <v>3.0225013634150213</v>
          </cell>
          <cell r="L202">
            <v>4.4273889857749529</v>
          </cell>
          <cell r="M202">
            <v>3.9375589513003595</v>
          </cell>
          <cell r="N202">
            <v>3.9345241450614798</v>
          </cell>
          <cell r="O202">
            <v>3.8864239741262567</v>
          </cell>
          <cell r="P202">
            <v>3.8038509840274166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3.2307537400999412E-3</v>
          </cell>
          <cell r="K203">
            <v>8.7795415104406065E-3</v>
          </cell>
          <cell r="L203">
            <v>0.11193819664946618</v>
          </cell>
          <cell r="M203">
            <v>0.10815039023682593</v>
          </cell>
          <cell r="N203">
            <v>0.12632786951542202</v>
          </cell>
          <cell r="O203">
            <v>2.4977647222945005E-2</v>
          </cell>
          <cell r="P203">
            <v>1.8565629562217051E-2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5.6294310601648458</v>
          </cell>
          <cell r="F204">
            <v>5.747405651371845</v>
          </cell>
          <cell r="G204">
            <v>5.326878912624184</v>
          </cell>
          <cell r="H204">
            <v>5.8044770156188648</v>
          </cell>
          <cell r="I204">
            <v>5.7923346178900292</v>
          </cell>
          <cell r="J204">
            <v>8.4092137181090525</v>
          </cell>
          <cell r="K204">
            <v>9.2113745635750792</v>
          </cell>
          <cell r="L204">
            <v>9.8456134172032961</v>
          </cell>
          <cell r="M204">
            <v>10.596299396921278</v>
          </cell>
          <cell r="N204">
            <v>11.318893975914541</v>
          </cell>
          <cell r="O204">
            <v>11.405391587158785</v>
          </cell>
          <cell r="P204">
            <v>11.413454302757996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0.14445422994416629</v>
          </cell>
          <cell r="I205">
            <v>2.1268651780060672</v>
          </cell>
          <cell r="J205">
            <v>2.4061123315011852E-3</v>
          </cell>
          <cell r="K205">
            <v>2.1280435283241102E-3</v>
          </cell>
          <cell r="L205">
            <v>1.5386818898306771E-5</v>
          </cell>
          <cell r="M205">
            <v>1.0273928334202714E-3</v>
          </cell>
          <cell r="N205">
            <v>8.7966302109537451E-5</v>
          </cell>
          <cell r="O205">
            <v>9.6496607045803753E-5</v>
          </cell>
          <cell r="P205">
            <v>1.0454036611328445E-4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1.3280202690520913</v>
          </cell>
          <cell r="F206">
            <v>3.9445641148019543</v>
          </cell>
          <cell r="G206">
            <v>4.3847720294980173</v>
          </cell>
          <cell r="H206">
            <v>4.3847781489003808</v>
          </cell>
          <cell r="I206">
            <v>4.3847812935856103</v>
          </cell>
          <cell r="J206">
            <v>4.3904653113340579</v>
          </cell>
          <cell r="K206">
            <v>5.8656206722758633</v>
          </cell>
          <cell r="L206">
            <v>5.8657808204061457</v>
          </cell>
          <cell r="M206">
            <v>5.8657874193726389</v>
          </cell>
          <cell r="N206">
            <v>6.5865357387699115</v>
          </cell>
          <cell r="O206">
            <v>6.5865809655515504</v>
          </cell>
          <cell r="P206">
            <v>6.5909344095569908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7.8566120355282835E-4</v>
          </cell>
          <cell r="K207">
            <v>6.4371086169086084E-4</v>
          </cell>
          <cell r="L207">
            <v>6.3070386991916612E-3</v>
          </cell>
          <cell r="M207">
            <v>2.9599403952942018E-3</v>
          </cell>
          <cell r="N207">
            <v>8.1678331103564161E-3</v>
          </cell>
          <cell r="O207">
            <v>6.9497172451823633E-3</v>
          </cell>
          <cell r="P207">
            <v>5.015981482911689E-3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4.9916915240181929E-4</v>
          </cell>
          <cell r="G208">
            <v>1.8030411849693067E-5</v>
          </cell>
          <cell r="H208">
            <v>1.4743758453383477E-3</v>
          </cell>
          <cell r="I208">
            <v>2.5071852426655997E-3</v>
          </cell>
          <cell r="J208">
            <v>1.4371716909478405E-3</v>
          </cell>
          <cell r="K208">
            <v>2.1876358444282507E-3</v>
          </cell>
          <cell r="L208">
            <v>1.145522519328262E-3</v>
          </cell>
          <cell r="M208">
            <v>1.0306362889277E-3</v>
          </cell>
          <cell r="N208">
            <v>1.3894658936995916E-3</v>
          </cell>
          <cell r="O208">
            <v>1.8752654618949833E-3</v>
          </cell>
          <cell r="P208">
            <v>5.4880418011402235E-3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1.3045740583505102E-3</v>
          </cell>
          <cell r="K209">
            <v>1.7863940721179433E-3</v>
          </cell>
          <cell r="L209">
            <v>3.3608519513197307E-3</v>
          </cell>
          <cell r="M209">
            <v>3.3171254510158225E-3</v>
          </cell>
          <cell r="N209">
            <v>5.3814428266550701E-3</v>
          </cell>
          <cell r="O209">
            <v>6.1490694052268886E-3</v>
          </cell>
          <cell r="P209">
            <v>1.0525493309514151E-2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0.43675151258648398</v>
          </cell>
          <cell r="F210">
            <v>0.55209251021168526</v>
          </cell>
          <cell r="G210">
            <v>0.55219831294939747</v>
          </cell>
          <cell r="H210">
            <v>1.5467711088647857</v>
          </cell>
          <cell r="I210">
            <v>1.5468097448654563</v>
          </cell>
          <cell r="J210">
            <v>1.5468169569960268</v>
          </cell>
          <cell r="K210">
            <v>1.5468183500804704</v>
          </cell>
          <cell r="L210">
            <v>1.5468201100978249</v>
          </cell>
          <cell r="M210">
            <v>1.5468312337669452</v>
          </cell>
          <cell r="N210">
            <v>1.5468326505139445</v>
          </cell>
          <cell r="O210">
            <v>1.5468435348666782</v>
          </cell>
          <cell r="P210">
            <v>1.5469830772531419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1.1839750332126846</v>
          </cell>
          <cell r="F211">
            <v>1.1839767439421482</v>
          </cell>
          <cell r="G211">
            <v>1.1839784125554158</v>
          </cell>
          <cell r="H211">
            <v>1.1839810343424146</v>
          </cell>
          <cell r="I211">
            <v>1.1839839969655759</v>
          </cell>
          <cell r="J211">
            <v>1.1839862356990771</v>
          </cell>
          <cell r="K211">
            <v>1.1839877041177291</v>
          </cell>
          <cell r="L211">
            <v>1.183993322376294</v>
          </cell>
          <cell r="M211">
            <v>1.183999924576566</v>
          </cell>
          <cell r="N211">
            <v>1.1840027128698083</v>
          </cell>
          <cell r="O211">
            <v>1.1840413066647439</v>
          </cell>
          <cell r="P211">
            <v>1.2656163712419524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1.2890911989347504</v>
          </cell>
          <cell r="F212">
            <v>3.3709240820635085</v>
          </cell>
          <cell r="G212">
            <v>2.8885853923678728</v>
          </cell>
          <cell r="H212">
            <v>2.8885824931768611</v>
          </cell>
          <cell r="I212">
            <v>2.8886982257284504</v>
          </cell>
          <cell r="J212">
            <v>3.8351674455266593</v>
          </cell>
          <cell r="K212">
            <v>6.0801991579775736</v>
          </cell>
          <cell r="L212">
            <v>7.0265452143937406</v>
          </cell>
          <cell r="M212">
            <v>9.2916314100530588</v>
          </cell>
          <cell r="N212">
            <v>10.105580517836698</v>
          </cell>
          <cell r="O212">
            <v>10.106799955295363</v>
          </cell>
          <cell r="P212">
            <v>10.112187108918048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4.0477568150629679</v>
          </cell>
          <cell r="F213">
            <v>4.5856668385982626</v>
          </cell>
          <cell r="G213">
            <v>5.0855562436856001</v>
          </cell>
          <cell r="H213">
            <v>5.2307860857883712</v>
          </cell>
          <cell r="I213">
            <v>7.9607172142286258</v>
          </cell>
          <cell r="J213">
            <v>8.5453806848626854</v>
          </cell>
          <cell r="K213">
            <v>8.5453844668368344</v>
          </cell>
          <cell r="L213">
            <v>8.5453927747276541</v>
          </cell>
          <cell r="M213">
            <v>8.7004480627337557</v>
          </cell>
          <cell r="N213">
            <v>8.7004594434034441</v>
          </cell>
          <cell r="O213">
            <v>9.3217587554656021</v>
          </cell>
          <cell r="P213">
            <v>9.3232796559004356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5.3031018170169597</v>
          </cell>
          <cell r="I214">
            <v>18.522412207991898</v>
          </cell>
          <cell r="J214">
            <v>38.626772506797998</v>
          </cell>
          <cell r="K214">
            <v>68.679720260741703</v>
          </cell>
          <cell r="L214">
            <v>93.872841284269896</v>
          </cell>
          <cell r="M214">
            <v>93.872857453599394</v>
          </cell>
          <cell r="N214">
            <v>94.928590173135206</v>
          </cell>
          <cell r="O214">
            <v>96.6367451887876</v>
          </cell>
          <cell r="P214">
            <v>98.328585047947797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1.1839750332126846</v>
          </cell>
          <cell r="F215">
            <v>1.1839767439421482</v>
          </cell>
          <cell r="G215">
            <v>1.1839784125554158</v>
          </cell>
          <cell r="H215">
            <v>1.1839810343424146</v>
          </cell>
          <cell r="I215">
            <v>1.1839839969655759</v>
          </cell>
          <cell r="J215">
            <v>1.1839862356990771</v>
          </cell>
          <cell r="K215">
            <v>1.1839877041177291</v>
          </cell>
          <cell r="L215">
            <v>1.183993322376294</v>
          </cell>
          <cell r="M215">
            <v>1.183999924576566</v>
          </cell>
          <cell r="N215">
            <v>1.1840027128698083</v>
          </cell>
          <cell r="O215">
            <v>1.1840413066647439</v>
          </cell>
          <cell r="P215">
            <v>1.2656163712419524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5.9797544453613094</v>
          </cell>
          <cell r="F216">
            <v>6.9697825682260692</v>
          </cell>
          <cell r="G216">
            <v>6.4756169418064573</v>
          </cell>
          <cell r="H216">
            <v>6.790043159117106</v>
          </cell>
          <cell r="I216">
            <v>7.0775255936220951</v>
          </cell>
          <cell r="J216">
            <v>7.300162830969005</v>
          </cell>
          <cell r="K216">
            <v>7.3454555696657833</v>
          </cell>
          <cell r="L216">
            <v>7.5135331353377</v>
          </cell>
          <cell r="M216">
            <v>7.5391147440880584</v>
          </cell>
          <cell r="N216">
            <v>7.628087937184687</v>
          </cell>
          <cell r="O216">
            <v>7.629255760379877</v>
          </cell>
          <cell r="P216">
            <v>7.6312962414929499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30.256657691674096</v>
          </cell>
          <cell r="F217">
            <v>26.375152818328353</v>
          </cell>
          <cell r="G217">
            <v>19.190831643477935</v>
          </cell>
          <cell r="H217">
            <v>15.544511839106205</v>
          </cell>
          <cell r="I217">
            <v>9.1426543322159635</v>
          </cell>
          <cell r="J217">
            <v>5.9388976987547153</v>
          </cell>
          <cell r="K217">
            <v>3.1425816318124253</v>
          </cell>
          <cell r="L217">
            <v>0.87016740462231534</v>
          </cell>
          <cell r="M217">
            <v>0.85742521184155074</v>
          </cell>
          <cell r="N217">
            <v>0.86348407895475032</v>
          </cell>
          <cell r="O217">
            <v>0.86403811686540088</v>
          </cell>
          <cell r="P217">
            <v>0.86466815117250362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4.2954340056720195</v>
          </cell>
          <cell r="F218">
            <v>4.3006953376040595</v>
          </cell>
          <cell r="G218">
            <v>2.913368687828803</v>
          </cell>
          <cell r="H218">
            <v>2.5803291989720161</v>
          </cell>
          <cell r="I218">
            <v>1.5485108573886683</v>
          </cell>
          <cell r="J218">
            <v>0.51828684877444753</v>
          </cell>
          <cell r="K218">
            <v>0.52781927012442653</v>
          </cell>
          <cell r="L218">
            <v>1.0384772737096657</v>
          </cell>
          <cell r="M218">
            <v>0.86428540414934474</v>
          </cell>
          <cell r="N218">
            <v>0.9040302806769166</v>
          </cell>
          <cell r="O218">
            <v>0.88251548621286602</v>
          </cell>
          <cell r="P218">
            <v>0.86819277259445615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2.9193828357665581E-4</v>
          </cell>
          <cell r="K219">
            <v>2.9612813026930337E-4</v>
          </cell>
          <cell r="L219">
            <v>1.7020642536447555E-3</v>
          </cell>
          <cell r="M219">
            <v>7.4660338433546654E-4</v>
          </cell>
          <cell r="N219">
            <v>4.3469941611408965E-3</v>
          </cell>
          <cell r="O219">
            <v>6.8065917394846535E-4</v>
          </cell>
          <cell r="P219">
            <v>2.7439749811949293E-3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0.2794842660386333</v>
          </cell>
          <cell r="F220">
            <v>0.10094544214098712</v>
          </cell>
          <cell r="G220">
            <v>1.0369481749996143</v>
          </cell>
          <cell r="H220">
            <v>0.12043891955128506</v>
          </cell>
          <cell r="I220">
            <v>6.7682667858083004E-4</v>
          </cell>
          <cell r="J220">
            <v>4.6172582164150149E-4</v>
          </cell>
          <cell r="K220">
            <v>3.3015462151004247E-4</v>
          </cell>
          <cell r="L220">
            <v>9.7997595415774534E-4</v>
          </cell>
          <cell r="M220">
            <v>4.5301560618425641E-4</v>
          </cell>
          <cell r="N220">
            <v>2.9875731793900305E-3</v>
          </cell>
          <cell r="O220">
            <v>4.6835431844724804E-4</v>
          </cell>
          <cell r="P220">
            <v>1.77565621995757E-3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4.5749182717106507</v>
          </cell>
          <cell r="F221">
            <v>4.4016407797450441</v>
          </cell>
          <cell r="G221">
            <v>3.9503168628284189</v>
          </cell>
          <cell r="H221">
            <v>2.7007681185233006</v>
          </cell>
          <cell r="I221">
            <v>1.5491876840672509</v>
          </cell>
          <cell r="J221">
            <v>0.51904051287966579</v>
          </cell>
          <cell r="K221">
            <v>0.5284455528762062</v>
          </cell>
          <cell r="L221">
            <v>1.0411593139174689</v>
          </cell>
          <cell r="M221">
            <v>0.86548502313986397</v>
          </cell>
          <cell r="N221">
            <v>0.91136484801744799</v>
          </cell>
          <cell r="O221">
            <v>0.88366449970526117</v>
          </cell>
          <cell r="P221">
            <v>0.87271240379560888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82.344017179991923</v>
          </cell>
          <cell r="F222">
            <v>79.224980171766489</v>
          </cell>
          <cell r="G222">
            <v>71.104144268074123</v>
          </cell>
          <cell r="H222">
            <v>48.600663317048671</v>
          </cell>
          <cell r="I222">
            <v>23.207651984268502</v>
          </cell>
          <cell r="J222">
            <v>9.1997818089145582</v>
          </cell>
          <cell r="K222">
            <v>5.2265926732190282</v>
          </cell>
          <cell r="L222">
            <v>1.3333585130442671</v>
          </cell>
          <cell r="M222">
            <v>1.2638841963748082</v>
          </cell>
          <cell r="N222">
            <v>1.2454858542885761</v>
          </cell>
          <cell r="O222">
            <v>1.1350376665108617</v>
          </cell>
          <cell r="P222">
            <v>1.1041484236628973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60.231886834403284</v>
          </cell>
          <cell r="F223">
            <v>51.3200651170879</v>
          </cell>
          <cell r="G223">
            <v>51.150910473520277</v>
          </cell>
          <cell r="H223">
            <v>38.005429762377773</v>
          </cell>
          <cell r="I223">
            <v>13.215926630071507</v>
          </cell>
          <cell r="J223">
            <v>3.2540228863555148E-2</v>
          </cell>
          <cell r="K223">
            <v>2.8995712908159985E-2</v>
          </cell>
          <cell r="L223">
            <v>2.6063760861925554E-2</v>
          </cell>
          <cell r="M223">
            <v>1.3570484948509091E-2</v>
          </cell>
          <cell r="N223">
            <v>1.2750721454628791E-2</v>
          </cell>
          <cell r="O223">
            <v>1.2908068362625367E-2</v>
          </cell>
          <cell r="P223">
            <v>1.293045156469564E-2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9.9140143608919501E-6</v>
          </cell>
          <cell r="I224">
            <v>2.538538438406051E-4</v>
          </cell>
          <cell r="J224">
            <v>6.3357524692199032</v>
          </cell>
          <cell r="K224">
            <v>11.59926795379382</v>
          </cell>
          <cell r="L224">
            <v>11.599269654929394</v>
          </cell>
          <cell r="M224">
            <v>11.599272991635175</v>
          </cell>
          <cell r="N224">
            <v>11.599277189734309</v>
          </cell>
          <cell r="O224">
            <v>11.599282005549533</v>
          </cell>
          <cell r="P224">
            <v>11.599295333551346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9.7160890868639266E-6</v>
          </cell>
          <cell r="I225">
            <v>2.5382764238635611E-4</v>
          </cell>
          <cell r="J225">
            <v>6.3357524692199032</v>
          </cell>
          <cell r="K225">
            <v>11.59926795379382</v>
          </cell>
          <cell r="L225">
            <v>11.599269654929394</v>
          </cell>
          <cell r="M225">
            <v>11.599272991635175</v>
          </cell>
          <cell r="N225">
            <v>11.599277189734309</v>
          </cell>
          <cell r="O225">
            <v>11.599282005549533</v>
          </cell>
          <cell r="P225">
            <v>11.599295333551346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1.2890911989347504</v>
          </cell>
          <cell r="F226">
            <v>3.3709240820635085</v>
          </cell>
          <cell r="G226">
            <v>2.8885853923678728</v>
          </cell>
          <cell r="H226">
            <v>2.8885824931768611</v>
          </cell>
          <cell r="I226">
            <v>2.8886982257284504</v>
          </cell>
          <cell r="J226">
            <v>3.8351674455266593</v>
          </cell>
          <cell r="K226">
            <v>6.0801991579775736</v>
          </cell>
          <cell r="L226">
            <v>7.0265452143937406</v>
          </cell>
          <cell r="M226">
            <v>9.2916314100530588</v>
          </cell>
          <cell r="N226">
            <v>10.105580517836698</v>
          </cell>
          <cell r="O226">
            <v>10.106799955295363</v>
          </cell>
          <cell r="P226">
            <v>10.112187108918048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1.2890911989347504</v>
          </cell>
          <cell r="F227">
            <v>3.3709240820635085</v>
          </cell>
          <cell r="G227">
            <v>2.8885853923678728</v>
          </cell>
          <cell r="H227">
            <v>2.8885824931768611</v>
          </cell>
          <cell r="I227">
            <v>2.8886982257284504</v>
          </cell>
          <cell r="J227">
            <v>3.8351674455266593</v>
          </cell>
          <cell r="K227">
            <v>6.0801991579775736</v>
          </cell>
          <cell r="L227">
            <v>7.0265452143937406</v>
          </cell>
          <cell r="M227">
            <v>9.2916314100530588</v>
          </cell>
          <cell r="N227">
            <v>10.105580517836698</v>
          </cell>
          <cell r="O227">
            <v>10.106799955295363</v>
          </cell>
          <cell r="P227">
            <v>10.112187108918048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0.22036719695039073</v>
          </cell>
          <cell r="I228">
            <v>0.1580909232241616</v>
          </cell>
          <cell r="J228">
            <v>0.23011917333105358</v>
          </cell>
          <cell r="K228">
            <v>4.9211517038332001E-2</v>
          </cell>
          <cell r="L228">
            <v>7.5996231709126949E-2</v>
          </cell>
          <cell r="M228">
            <v>0.14006513998531506</v>
          </cell>
          <cell r="N228">
            <v>0.12327520616935445</v>
          </cell>
          <cell r="O228">
            <v>0.12555275039983996</v>
          </cell>
          <cell r="P228">
            <v>0.1437246601287139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0.20252581599881345</v>
          </cell>
          <cell r="I229">
            <v>0.30334644641611369</v>
          </cell>
          <cell r="J229">
            <v>0.32721768261654066</v>
          </cell>
          <cell r="K229">
            <v>0.14986036665685515</v>
          </cell>
          <cell r="L229">
            <v>0.22137545701245537</v>
          </cell>
          <cell r="M229">
            <v>0.21691491207900321</v>
          </cell>
          <cell r="N229">
            <v>0.22449234939921722</v>
          </cell>
          <cell r="O229">
            <v>0.21266805236245848</v>
          </cell>
          <cell r="P229">
            <v>0.24546196179710233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F230">
            <v>5.9900298288218398E-5</v>
          </cell>
          <cell r="H230">
            <v>1.769251014406018E-4</v>
          </cell>
          <cell r="I230">
            <v>3.0086222911987237E-4</v>
          </cell>
          <cell r="J230">
            <v>1.7246060291374105E-4</v>
          </cell>
          <cell r="K230">
            <v>2.6251630133139014E-4</v>
          </cell>
          <cell r="L230">
            <v>1.374627023193914E-4</v>
          </cell>
          <cell r="M230">
            <v>1.2367635467132391E-4</v>
          </cell>
          <cell r="N230">
            <v>1.6673590724395113E-4</v>
          </cell>
          <cell r="O230">
            <v>2.2503185542739796E-4</v>
          </cell>
          <cell r="P230">
            <v>6.5856501613682707E-4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1.6163796064587921E-4</v>
          </cell>
          <cell r="K231">
            <v>2.1644205083766883E-4</v>
          </cell>
          <cell r="L231">
            <v>4.0330223415836785E-4</v>
          </cell>
          <cell r="M231">
            <v>3.9805505412189926E-4</v>
          </cell>
          <cell r="N231">
            <v>6.4632494003407791E-4</v>
          </cell>
          <cell r="O231">
            <v>7.3788832862722766E-4</v>
          </cell>
          <cell r="P231">
            <v>1.263059197141697E-3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0.46725472490660569</v>
          </cell>
          <cell r="F232">
            <v>0.46937754309373664</v>
          </cell>
          <cell r="G232">
            <v>6.6925660580076203E-6</v>
          </cell>
          <cell r="H232">
            <v>1.5991820036664597E-3</v>
          </cell>
          <cell r="I232">
            <v>1.2425785759063801E-3</v>
          </cell>
          <cell r="J232">
            <v>8.2634498208869218E-4</v>
          </cell>
          <cell r="K232">
            <v>4.3721214015148056E-4</v>
          </cell>
          <cell r="L232">
            <v>3.2627693034267591E-4</v>
          </cell>
          <cell r="M232">
            <v>1.1261822264057877E-4</v>
          </cell>
          <cell r="N232">
            <v>1.8907373630196254E-3</v>
          </cell>
          <cell r="O232">
            <v>1.47056267076057E-4</v>
          </cell>
          <cell r="P232">
            <v>4.9855689019706552E-4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2.89280384359865E-4</v>
          </cell>
          <cell r="K233">
            <v>5.6519623648996684E-4</v>
          </cell>
          <cell r="L233">
            <v>1.1691020540543875</v>
          </cell>
          <cell r="M233">
            <v>1.5581580100269714</v>
          </cell>
          <cell r="N233">
            <v>1.3188311357478359</v>
          </cell>
          <cell r="O233">
            <v>1.542856823146789</v>
          </cell>
          <cell r="P233">
            <v>1.5403874206826382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5.1173468119047123E-4</v>
          </cell>
          <cell r="K234">
            <v>2.4747800944514993E-3</v>
          </cell>
          <cell r="L234">
            <v>1.0389476943642417</v>
          </cell>
          <cell r="M234">
            <v>2.6037242101622362</v>
          </cell>
          <cell r="N234">
            <v>10.871879041970084</v>
          </cell>
          <cell r="O234">
            <v>12.429635671416372</v>
          </cell>
          <cell r="P234">
            <v>16.978158485658781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4.8409062322362821E-3</v>
          </cell>
          <cell r="I235">
            <v>6.4669156718652997E-3</v>
          </cell>
          <cell r="J235">
            <v>8.2343033320469161E-3</v>
          </cell>
          <cell r="K235">
            <v>7.6963442695698369E-3</v>
          </cell>
          <cell r="L235">
            <v>1.6156606223703414E-5</v>
          </cell>
          <cell r="M235">
            <v>6.9883322801280324E-4</v>
          </cell>
          <cell r="N235">
            <v>8.0399077213657194E-5</v>
          </cell>
          <cell r="O235">
            <v>9.0498852420385485E-5</v>
          </cell>
          <cell r="P235">
            <v>1.0408831034881377E-4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I236">
            <v>0.28208952865840647</v>
          </cell>
          <cell r="J236">
            <v>0.22687107564545478</v>
          </cell>
          <cell r="K236">
            <v>0.12757647272158268</v>
          </cell>
          <cell r="L236">
            <v>8.7570233625596114E-2</v>
          </cell>
          <cell r="M236">
            <v>8.857603495212113E-2</v>
          </cell>
          <cell r="N236">
            <v>8.0736377625405337E-2</v>
          </cell>
          <cell r="O236">
            <v>8.3112801456742935E-2</v>
          </cell>
          <cell r="P236">
            <v>4.4387986173346591E-2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5.7372909083977771E-3</v>
          </cell>
          <cell r="K237">
            <v>3.9092741474839486E-3</v>
          </cell>
          <cell r="L237">
            <v>0.19696921457965066</v>
          </cell>
          <cell r="M237">
            <v>8.0958542734894903E-2</v>
          </cell>
          <cell r="N237">
            <v>9.1456269029296031E-2</v>
          </cell>
          <cell r="O237">
            <v>6.660866891327924E-2</v>
          </cell>
          <cell r="P237">
            <v>5.9164010093734308E-2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0.34128009929065289</v>
          </cell>
          <cell r="I238">
            <v>1.2719939353370251</v>
          </cell>
          <cell r="J238">
            <v>10.797455284916373</v>
          </cell>
          <cell r="K238">
            <v>14.400006282073308</v>
          </cell>
          <cell r="L238">
            <v>14.400017486057033</v>
          </cell>
          <cell r="M238">
            <v>14.058739146691547</v>
          </cell>
          <cell r="N238">
            <v>13.128027958650636</v>
          </cell>
          <cell r="O238">
            <v>3.0402866733004319</v>
          </cell>
          <cell r="P238">
            <v>1.0376925113112976E-2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9.9140143608919501E-6</v>
          </cell>
          <cell r="I239">
            <v>2.538538438406051E-4</v>
          </cell>
          <cell r="J239">
            <v>6.3357524692199032</v>
          </cell>
          <cell r="K239">
            <v>11.59926795379382</v>
          </cell>
          <cell r="L239">
            <v>11.599269654929394</v>
          </cell>
          <cell r="M239">
            <v>11.599272991635175</v>
          </cell>
          <cell r="N239">
            <v>11.599277189734309</v>
          </cell>
          <cell r="O239">
            <v>11.599282005549533</v>
          </cell>
          <cell r="P239">
            <v>11.599295333551346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1.9087282639598701E-4</v>
          </cell>
          <cell r="F240">
            <v>1.56901607361848E-4</v>
          </cell>
          <cell r="G240">
            <v>1.07086453989502E-4</v>
          </cell>
          <cell r="H240">
            <v>2.8343287618945701E-3</v>
          </cell>
          <cell r="I240">
            <v>5.8101515230346299E-3</v>
          </cell>
          <cell r="J240">
            <v>2.8983554178325199E-3</v>
          </cell>
          <cell r="K240">
            <v>3.90415372198401E-3</v>
          </cell>
          <cell r="L240">
            <v>1.6907982985229699</v>
          </cell>
          <cell r="M240">
            <v>1.5085610836380701</v>
          </cell>
          <cell r="N240">
            <v>1.3472934732200299</v>
          </cell>
          <cell r="O240">
            <v>1.2031801247504601</v>
          </cell>
          <cell r="P240">
            <v>1.0738822526129499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5.3031018170169597</v>
          </cell>
          <cell r="I241">
            <v>18.522412207991898</v>
          </cell>
          <cell r="J241">
            <v>38.626772506797998</v>
          </cell>
          <cell r="K241">
            <v>68.679720260741703</v>
          </cell>
          <cell r="L241">
            <v>93.872841284269896</v>
          </cell>
          <cell r="M241">
            <v>93.872857453599394</v>
          </cell>
          <cell r="N241">
            <v>94.928590173135206</v>
          </cell>
          <cell r="O241">
            <v>96.6367451887876</v>
          </cell>
          <cell r="P241">
            <v>98.328585047947797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5.3031018170169597</v>
          </cell>
          <cell r="I242">
            <v>18.522412207991898</v>
          </cell>
          <cell r="J242">
            <v>38.626772506797998</v>
          </cell>
          <cell r="K242">
            <v>68.679720260741703</v>
          </cell>
          <cell r="L242">
            <v>93.872841284269896</v>
          </cell>
          <cell r="M242">
            <v>93.872857453599394</v>
          </cell>
          <cell r="N242">
            <v>94.928590173135206</v>
          </cell>
          <cell r="O242">
            <v>96.6367451887876</v>
          </cell>
          <cell r="P242">
            <v>98.328585047947797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0.54886989075021908</v>
          </cell>
          <cell r="F243">
            <v>0.27563316136172555</v>
          </cell>
          <cell r="G243">
            <v>1.7266158779976239</v>
          </cell>
          <cell r="H243">
            <v>0.78336769115850613</v>
          </cell>
          <cell r="I243">
            <v>15.896528391917524</v>
          </cell>
          <cell r="J243">
            <v>18.515555296012138</v>
          </cell>
          <cell r="K243">
            <v>15.153916888230569</v>
          </cell>
          <cell r="L243">
            <v>29.443323622287206</v>
          </cell>
          <cell r="M243">
            <v>29.791056577914649</v>
          </cell>
          <cell r="N243">
            <v>30.877225227063416</v>
          </cell>
          <cell r="O243">
            <v>31.16505267131711</v>
          </cell>
          <cell r="P243">
            <v>31.816846802239326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2.9214898875849427E-2</v>
          </cell>
          <cell r="K244">
            <v>0.13033346289996814</v>
          </cell>
          <cell r="L244">
            <v>0.2944047129305381</v>
          </cell>
          <cell r="M244">
            <v>0.30240547530591722</v>
          </cell>
          <cell r="N244">
            <v>0.26828548251972067</v>
          </cell>
          <cell r="O244">
            <v>0.27525106608763389</v>
          </cell>
          <cell r="P244">
            <v>0.27760837617983991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4.075102068174926E-2</v>
          </cell>
          <cell r="K245">
            <v>4.7405820470401067E-2</v>
          </cell>
          <cell r="L245">
            <v>8.6583224037830378E-2</v>
          </cell>
          <cell r="M245">
            <v>5.6594755129822552E-2</v>
          </cell>
          <cell r="N245">
            <v>3.3979585763420736E-2</v>
          </cell>
          <cell r="O245">
            <v>3.4468658464054357E-2</v>
          </cell>
          <cell r="P245">
            <v>5.7927981958418549E-2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7.2485062904264486E-3</v>
          </cell>
          <cell r="F246">
            <v>2.643715100687934E-2</v>
          </cell>
          <cell r="G246">
            <v>2.601967834866447E-2</v>
          </cell>
          <cell r="H246">
            <v>0.58556288066041151</v>
          </cell>
          <cell r="I246">
            <v>15.89519696229023</v>
          </cell>
          <cell r="J246">
            <v>18.443947200670831</v>
          </cell>
          <cell r="K246">
            <v>14.974716152137352</v>
          </cell>
          <cell r="L246">
            <v>28.495100060189056</v>
          </cell>
          <cell r="M246">
            <v>28.531651061591376</v>
          </cell>
          <cell r="N246">
            <v>28.559402895752665</v>
          </cell>
          <cell r="O246">
            <v>28.558926197173232</v>
          </cell>
          <cell r="P246">
            <v>28.531210451834582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8.3267188156433691E-2</v>
          </cell>
          <cell r="F247">
            <v>8.3645485243627485E-2</v>
          </cell>
          <cell r="G247">
            <v>1.1926495923885401E-6</v>
          </cell>
          <cell r="H247">
            <v>2.8498243398671557E-4</v>
          </cell>
          <cell r="I247">
            <v>2.2143387442434236E-4</v>
          </cell>
          <cell r="J247">
            <v>1.4725891347477994E-4</v>
          </cell>
          <cell r="K247">
            <v>7.7913445488533159E-5</v>
          </cell>
          <cell r="L247">
            <v>5.8144222202092363E-5</v>
          </cell>
          <cell r="M247">
            <v>2.0069144803898026E-5</v>
          </cell>
          <cell r="N247">
            <v>3.3693909417913858E-4</v>
          </cell>
          <cell r="O247">
            <v>2.6206180927656354E-5</v>
          </cell>
          <cell r="P247">
            <v>8.8845394535118165E-5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6.1307039551097712E-4</v>
          </cell>
          <cell r="K248">
            <v>6.2186907356553771E-4</v>
          </cell>
          <cell r="L248">
            <v>3.5743349326539824E-3</v>
          </cell>
          <cell r="M248">
            <v>1.5678671071044791E-3</v>
          </cell>
          <cell r="N248">
            <v>9.128687738395886E-3</v>
          </cell>
          <cell r="O248">
            <v>1.4293842652917776E-3</v>
          </cell>
          <cell r="P248">
            <v>5.7623474605093539E-3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0.45835419630335883</v>
          </cell>
          <cell r="F249">
            <v>0.1655505251112189</v>
          </cell>
          <cell r="G249">
            <v>1.7005950069993685</v>
          </cell>
          <cell r="H249">
            <v>0.19751982806410751</v>
          </cell>
          <cell r="I249">
            <v>1.1099957528725617E-3</v>
          </cell>
          <cell r="J249">
            <v>7.5723034749206291E-4</v>
          </cell>
          <cell r="K249">
            <v>5.4145357927646947E-4</v>
          </cell>
          <cell r="L249">
            <v>1.6071605648187014E-3</v>
          </cell>
          <cell r="M249">
            <v>7.4294559414218061E-4</v>
          </cell>
          <cell r="N249">
            <v>4.8996200141996514E-3</v>
          </cell>
          <cell r="O249">
            <v>7.6810108225348623E-4</v>
          </cell>
          <cell r="P249">
            <v>2.9120762007304158E-3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2.8878095254847596E-5</v>
          </cell>
          <cell r="K250">
            <v>3.3163584355610193E-5</v>
          </cell>
          <cell r="L250">
            <v>0.17507887704445335</v>
          </cell>
          <cell r="M250">
            <v>0.38239830072302272</v>
          </cell>
          <cell r="N250">
            <v>1.5647217117309684</v>
          </cell>
          <cell r="O250">
            <v>1.7835709189746747</v>
          </cell>
          <cell r="P250">
            <v>2.4315418387466701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9.5738031966717288E-5</v>
          </cell>
          <cell r="K251">
            <v>1.8705304017167964E-4</v>
          </cell>
          <cell r="L251">
            <v>0.38691710836561993</v>
          </cell>
          <cell r="M251">
            <v>0.51567610331845137</v>
          </cell>
          <cell r="N251">
            <v>0.43647030444988011</v>
          </cell>
          <cell r="O251">
            <v>0.51061213908905723</v>
          </cell>
          <cell r="P251">
            <v>0.50979488446401644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4.0477568150629679</v>
          </cell>
          <cell r="F252">
            <v>4.5856668385982626</v>
          </cell>
          <cell r="G252">
            <v>5.0855562436856001</v>
          </cell>
          <cell r="H252">
            <v>5.2307860857883712</v>
          </cell>
          <cell r="I252">
            <v>7.9607172142286258</v>
          </cell>
          <cell r="J252">
            <v>8.5453806848626854</v>
          </cell>
          <cell r="K252">
            <v>8.5453844668368344</v>
          </cell>
          <cell r="L252">
            <v>8.5453927747276541</v>
          </cell>
          <cell r="M252">
            <v>8.7004480627337557</v>
          </cell>
          <cell r="N252">
            <v>8.7004594434034441</v>
          </cell>
          <cell r="O252">
            <v>9.3217587554656021</v>
          </cell>
          <cell r="P252">
            <v>9.3232796559004356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37.496968069583019</v>
          </cell>
          <cell r="F253">
            <v>29.926172380654236</v>
          </cell>
          <cell r="G253">
            <v>36.732311762248585</v>
          </cell>
          <cell r="H253">
            <v>25.418037307672972</v>
          </cell>
          <cell r="I253">
            <v>12.974319012048102</v>
          </cell>
          <cell r="J253">
            <v>9.8492663393402342</v>
          </cell>
          <cell r="K253">
            <v>4.1405169679270131</v>
          </cell>
          <cell r="L253">
            <v>2.8455345920312549</v>
          </cell>
          <cell r="M253">
            <v>2.8807304991133913</v>
          </cell>
          <cell r="N253">
            <v>2.6603806989066765</v>
          </cell>
          <cell r="O253">
            <v>2.6992749307295338</v>
          </cell>
          <cell r="P253">
            <v>2.6219900448372599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0.6763617276616497</v>
          </cell>
          <cell r="K254">
            <v>0.31547529757741632</v>
          </cell>
          <cell r="L254">
            <v>0.39885793834616839</v>
          </cell>
          <cell r="M254">
            <v>0.6106511551946836</v>
          </cell>
          <cell r="N254">
            <v>0.37091576272422488</v>
          </cell>
          <cell r="O254">
            <v>0.19463556222927367</v>
          </cell>
          <cell r="P254">
            <v>0.11502987323976958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9.6794046057348702</v>
          </cell>
          <cell r="F255">
            <v>9.8822534885587832</v>
          </cell>
          <cell r="G255">
            <v>9.1591877989063857</v>
          </cell>
          <cell r="H255">
            <v>9.9803836228555234</v>
          </cell>
          <cell r="I255">
            <v>9.9595056372749085</v>
          </cell>
          <cell r="J255">
            <v>14.460998604560356</v>
          </cell>
          <cell r="K255">
            <v>15.849072897269121</v>
          </cell>
          <cell r="L255">
            <v>17.096532888542431</v>
          </cell>
          <cell r="M255">
            <v>18.375796390602883</v>
          </cell>
          <cell r="N255">
            <v>19.653009686782653</v>
          </cell>
          <cell r="O255">
            <v>19.654939305534111</v>
          </cell>
          <cell r="P255">
            <v>19.659103630172194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0.34128009929065301</v>
          </cell>
          <cell r="I256">
            <v>1.27199393533703</v>
          </cell>
          <cell r="J256">
            <v>10.797455284916399</v>
          </cell>
          <cell r="K256">
            <v>14.400006282073299</v>
          </cell>
          <cell r="L256">
            <v>14.400017486056999</v>
          </cell>
          <cell r="M256">
            <v>14.058739146691501</v>
          </cell>
          <cell r="N256">
            <v>13.1280279586506</v>
          </cell>
          <cell r="O256">
            <v>3.0402866733004301</v>
          </cell>
          <cell r="P256">
            <v>1.0376925113113E-2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9.9140143608919501E-6</v>
          </cell>
          <cell r="I257">
            <v>2.5385384384060499E-4</v>
          </cell>
          <cell r="J257">
            <v>6.3357524692198997</v>
          </cell>
          <cell r="K257">
            <v>11.599267953793801</v>
          </cell>
          <cell r="L257">
            <v>11.599269654929399</v>
          </cell>
          <cell r="M257">
            <v>11.5992729916352</v>
          </cell>
          <cell r="N257">
            <v>11.5992771897343</v>
          </cell>
          <cell r="O257">
            <v>11.599282005549499</v>
          </cell>
          <cell r="P257">
            <v>11.5992953335513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9.0371814520317899E-4</v>
          </cell>
          <cell r="K258">
            <v>4.0632039797799903E-4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1.76620381848227E-2</v>
          </cell>
          <cell r="E4">
            <v>1.79972300687017E-2</v>
          </cell>
          <cell r="F4">
            <v>8.3504707719752095E-4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4.3743860315235451E-3</v>
          </cell>
          <cell r="E5">
            <v>3.5697684781407168E-3</v>
          </cell>
          <cell r="F5">
            <v>1.0385482155900371E-4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3.1315670540465887E-4</v>
          </cell>
          <cell r="E6">
            <v>3.1909982391315015E-4</v>
          </cell>
          <cell r="F6">
            <v>1.4805799241090795E-5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8.3573945721929433E-5</v>
          </cell>
          <cell r="E7">
            <v>6.6860321384425197E-5</v>
          </cell>
          <cell r="F7">
            <v>1.5017869586673985E-6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3.4608790494179447</v>
          </cell>
          <cell r="E8">
            <v>2.5469620586050969</v>
          </cell>
          <cell r="F8">
            <v>3.5311289193788551</v>
          </cell>
          <cell r="G8">
            <v>3.2889395861708919</v>
          </cell>
          <cell r="H8">
            <v>3.0463198140809311</v>
          </cell>
          <cell r="I8">
            <v>2.8367527613201942</v>
          </cell>
          <cell r="J8">
            <v>0.59656653257502001</v>
          </cell>
          <cell r="K8">
            <v>0.18934986902926801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6.3341237607491881E-3</v>
          </cell>
          <cell r="E9">
            <v>4.6667471220133479E-3</v>
          </cell>
          <cell r="F9">
            <v>6.5754713461690702E-3</v>
          </cell>
          <cell r="G9">
            <v>6.4009905529848424E-3</v>
          </cell>
          <cell r="H9">
            <v>6.2357513011374512E-3</v>
          </cell>
          <cell r="I9">
            <v>5.9122027147593872E-3</v>
          </cell>
          <cell r="J9">
            <v>1.3005549796424524E-3</v>
          </cell>
          <cell r="K9">
            <v>4.2039078188257483E-4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6.1363103713084198E-2</v>
          </cell>
          <cell r="E10">
            <v>4.5158901748317479E-2</v>
          </cell>
          <cell r="F10">
            <v>6.2608668783313101E-2</v>
          </cell>
          <cell r="G10">
            <v>5.8314531669696648E-2</v>
          </cell>
          <cell r="H10">
            <v>5.4012762661009343E-2</v>
          </cell>
          <cell r="I10">
            <v>5.0297034775180736E-2</v>
          </cell>
          <cell r="J10">
            <v>1.0577420790337235E-2</v>
          </cell>
          <cell r="K10">
            <v>3.3572671813699964E-3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1.7563969802918099E-6</v>
          </cell>
          <cell r="F11">
            <v>5.1260658810018597E-5</v>
          </cell>
          <cell r="G11">
            <v>7.7994549413979493E-5</v>
          </cell>
          <cell r="H11">
            <v>1.01240031668443E-4</v>
          </cell>
          <cell r="I11">
            <v>3.4036465392195001E-5</v>
          </cell>
          <cell r="J11">
            <v>1.49405508766142E-5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1.22E-4</v>
          </cell>
          <cell r="E12">
            <v>1.2199198724877262E-4</v>
          </cell>
          <cell r="F12">
            <v>1.221522113555513E-4</v>
          </cell>
          <cell r="G12">
            <v>1.2243284523938517E-4</v>
          </cell>
          <cell r="H12">
            <v>1.2146192910132896E-4</v>
          </cell>
          <cell r="I12">
            <v>1.1600250121256065E-4</v>
          </cell>
          <cell r="J12">
            <v>3.2581927212815491E-5</v>
          </cell>
          <cell r="K12">
            <v>1.0067143032879486E-5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3.1739895572457824E-4</v>
          </cell>
          <cell r="E13">
            <v>2.7340622471487578E-3</v>
          </cell>
          <cell r="F13">
            <v>3.7190452021184043E-3</v>
          </cell>
          <cell r="G13">
            <v>3.8503212296268951E-3</v>
          </cell>
          <cell r="H13">
            <v>4.3689606606493719E-3</v>
          </cell>
          <cell r="I13">
            <v>2.6996928229237895E-3</v>
          </cell>
          <cell r="J13">
            <v>2.5513785240642794E-3</v>
          </cell>
          <cell r="K13">
            <v>1.1655374209904468E-3</v>
          </cell>
          <cell r="L13">
            <v>7.7316654559203869E-3</v>
          </cell>
          <cell r="M13">
            <v>1.3532883912020356E-2</v>
          </cell>
          <cell r="N13">
            <v>1.6452968916525774E-2</v>
          </cell>
          <cell r="O13">
            <v>2.0563993197127629E-2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3.1739895572457824E-4</v>
          </cell>
          <cell r="E14">
            <v>2.7340622471487578E-3</v>
          </cell>
          <cell r="F14">
            <v>3.7190452021184043E-3</v>
          </cell>
          <cell r="G14">
            <v>3.8503212296268951E-3</v>
          </cell>
          <cell r="H14">
            <v>4.3689606606493719E-3</v>
          </cell>
          <cell r="I14">
            <v>2.6996928229237895E-3</v>
          </cell>
          <cell r="J14">
            <v>2.5513785240642794E-3</v>
          </cell>
          <cell r="K14">
            <v>1.1655374209904468E-3</v>
          </cell>
          <cell r="L14">
            <v>7.7316654559203869E-3</v>
          </cell>
          <cell r="M14">
            <v>1.3532883912020356E-2</v>
          </cell>
          <cell r="N14">
            <v>1.6452968916525774E-2</v>
          </cell>
          <cell r="O14">
            <v>2.0563993197127629E-2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2.6110851800490603E-4</v>
          </cell>
          <cell r="F15">
            <v>1.20006156569268E-4</v>
          </cell>
          <cell r="G15">
            <v>2.4112015018165899E-4</v>
          </cell>
          <cell r="H15">
            <v>3.07654119852199E-4</v>
          </cell>
          <cell r="J15">
            <v>1.9021778152369901E-4</v>
          </cell>
          <cell r="L15">
            <v>1.0584308202953401E-3</v>
          </cell>
          <cell r="M15">
            <v>9.7341961313023603E-4</v>
          </cell>
          <cell r="N15">
            <v>7.7892965534700402E-4</v>
          </cell>
          <cell r="O15">
            <v>1.3478716608076599E-3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2.5943156504308582E-5</v>
          </cell>
          <cell r="E16">
            <v>2.8340722175292397E-4</v>
          </cell>
          <cell r="F16">
            <v>3.8668908303637591E-4</v>
          </cell>
          <cell r="G16">
            <v>5.4622078128016332E-4</v>
          </cell>
          <cell r="H16">
            <v>6.289699288781691E-4</v>
          </cell>
          <cell r="I16">
            <v>3.8903886939554381E-4</v>
          </cell>
          <cell r="J16">
            <v>3.7258584378962176E-4</v>
          </cell>
          <cell r="K16">
            <v>1.5914922983053788E-4</v>
          </cell>
          <cell r="L16">
            <v>1.160366095752847E-3</v>
          </cell>
          <cell r="M16">
            <v>2.0316051560046477E-3</v>
          </cell>
          <cell r="N16">
            <v>2.4739995085161894E-3</v>
          </cell>
          <cell r="O16">
            <v>3.0988718292356723E-3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2.5641647869477781E-3</v>
          </cell>
          <cell r="E17">
            <v>2.2333600785817944E-2</v>
          </cell>
          <cell r="F17">
            <v>2.131743159782185</v>
          </cell>
          <cell r="G17">
            <v>1.5466939189890421</v>
          </cell>
          <cell r="H17">
            <v>0.48623694794031086</v>
          </cell>
          <cell r="I17">
            <v>0.70312515087554228</v>
          </cell>
          <cell r="J17">
            <v>2.4682189773006695</v>
          </cell>
          <cell r="K17">
            <v>2.7234500313591834</v>
          </cell>
          <cell r="L17">
            <v>2.8127774262247294</v>
          </cell>
          <cell r="M17">
            <v>2.9108079811734919</v>
          </cell>
          <cell r="N17">
            <v>3.0144717414103681</v>
          </cell>
          <cell r="O17">
            <v>3.1324596699316754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9.5418677519657647E-3</v>
          </cell>
          <cell r="E18">
            <v>8.1937327157181244E-2</v>
          </cell>
          <cell r="F18">
            <v>7.5964665127304807</v>
          </cell>
          <cell r="G18">
            <v>5.5104695079191552</v>
          </cell>
          <cell r="H18">
            <v>1.59455154517286</v>
          </cell>
          <cell r="I18">
            <v>2.2663875503624054</v>
          </cell>
          <cell r="J18">
            <v>7.5309081602492363</v>
          </cell>
          <cell r="K18">
            <v>8.1715795063264149</v>
          </cell>
          <cell r="L18">
            <v>8.2871497236167002</v>
          </cell>
          <cell r="M18">
            <v>8.5759723936137462</v>
          </cell>
          <cell r="N18">
            <v>8.8813919031656017</v>
          </cell>
          <cell r="O18">
            <v>9.2290140150750464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3.0807736398114901E-4</v>
          </cell>
          <cell r="F19">
            <v>3.9688963646294401E-2</v>
          </cell>
          <cell r="G19">
            <v>9.3570015731518807E-6</v>
          </cell>
          <cell r="H19">
            <v>9.1901039790163105E-3</v>
          </cell>
          <cell r="I19">
            <v>5.8529832715248E-3</v>
          </cell>
          <cell r="J19">
            <v>4.4212284001394798E-2</v>
          </cell>
          <cell r="K19">
            <v>2.3503788997385901E-2</v>
          </cell>
          <cell r="L19">
            <v>3.8065948567838299E-2</v>
          </cell>
          <cell r="M19">
            <v>4.7317873660586401E-2</v>
          </cell>
          <cell r="N19">
            <v>2.69089706608595E-2</v>
          </cell>
          <cell r="O19">
            <v>4.3384705066822099E-2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5.1913777362254986E-5</v>
          </cell>
          <cell r="E20">
            <v>4.2005270394396559E-4</v>
          </cell>
          <cell r="F20">
            <v>4.0101497828019521E-2</v>
          </cell>
          <cell r="G20">
            <v>2.9165348778894467E-2</v>
          </cell>
          <cell r="H20">
            <v>9.1925216927979999E-3</v>
          </cell>
          <cell r="I20">
            <v>1.3294686855308662E-2</v>
          </cell>
          <cell r="J20">
            <v>4.7247111231293597E-2</v>
          </cell>
          <cell r="K20">
            <v>5.334099166450347E-2</v>
          </cell>
          <cell r="L20">
            <v>5.526358251395691E-2</v>
          </cell>
          <cell r="M20">
            <v>5.718967102442625E-2</v>
          </cell>
          <cell r="N20">
            <v>5.9226408393622358E-2</v>
          </cell>
          <cell r="O20">
            <v>6.154452003099118E-2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5.3146785174879321E-2</v>
          </cell>
          <cell r="E21">
            <v>9.9658283761030642E-2</v>
          </cell>
          <cell r="F21">
            <v>9.7304621761487547E-2</v>
          </cell>
          <cell r="G21">
            <v>0.25217986633799511</v>
          </cell>
          <cell r="H21">
            <v>0.11760302468552827</v>
          </cell>
          <cell r="I21">
            <v>6.4291725259529295E-2</v>
          </cell>
          <cell r="J21">
            <v>7.973362530581991E-3</v>
          </cell>
          <cell r="K21">
            <v>6.089106303909915E-3</v>
          </cell>
          <cell r="L21">
            <v>2.5509527866733678E-2</v>
          </cell>
          <cell r="M21">
            <v>2.63135365476465E-2</v>
          </cell>
          <cell r="N21">
            <v>2.1831785659410876E-2</v>
          </cell>
          <cell r="O21">
            <v>1.1670462351854339E-2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5.3146785174879321E-2</v>
          </cell>
          <cell r="E22">
            <v>9.9658283761030642E-2</v>
          </cell>
          <cell r="F22">
            <v>9.7304621761487547E-2</v>
          </cell>
          <cell r="G22">
            <v>0.25217986633799511</v>
          </cell>
          <cell r="H22">
            <v>0.11760302468552827</v>
          </cell>
          <cell r="I22">
            <v>6.4291725259529295E-2</v>
          </cell>
          <cell r="J22">
            <v>7.973362530581991E-3</v>
          </cell>
          <cell r="K22">
            <v>6.089106303909915E-3</v>
          </cell>
          <cell r="L22">
            <v>2.5509527866733678E-2</v>
          </cell>
          <cell r="M22">
            <v>2.63135365476465E-2</v>
          </cell>
          <cell r="N22">
            <v>2.1831785659410876E-2</v>
          </cell>
          <cell r="O22">
            <v>1.1670462351854339E-2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8.55108802633213E-5</v>
          </cell>
          <cell r="F23">
            <v>9.7993696828545504E-5</v>
          </cell>
          <cell r="G23">
            <v>1.3881461023741E-2</v>
          </cell>
          <cell r="H23">
            <v>4.3959357354016599E-4</v>
          </cell>
          <cell r="J23">
            <v>5.5470226775069804E-4</v>
          </cell>
          <cell r="L23">
            <v>2.3610801973115701E-3</v>
          </cell>
          <cell r="M23">
            <v>3.7054668060390101E-4</v>
          </cell>
          <cell r="N23">
            <v>2.7903438445666502E-4</v>
          </cell>
          <cell r="O23">
            <v>5.4809886587954505E-4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4.886017081325098E-3</v>
          </cell>
          <cell r="E24">
            <v>7.5534019976629726E-3</v>
          </cell>
          <cell r="F24">
            <v>7.3705174694245392E-3</v>
          </cell>
          <cell r="G24">
            <v>1.9155677981341761E-2</v>
          </cell>
          <cell r="H24">
            <v>1.2152257396842621E-2</v>
          </cell>
          <cell r="I24">
            <v>6.6967000122658306E-3</v>
          </cell>
          <cell r="J24">
            <v>8.0413044775585552E-4</v>
          </cell>
          <cell r="K24">
            <v>4.6416393167256198E-4</v>
          </cell>
          <cell r="L24">
            <v>2.6587157600122162E-3</v>
          </cell>
          <cell r="M24">
            <v>2.7315808512904374E-3</v>
          </cell>
          <cell r="N24">
            <v>2.2619915884233618E-3</v>
          </cell>
          <cell r="O24">
            <v>1.1974490112360242E-3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10.917354936124184</v>
          </cell>
          <cell r="E25">
            <v>12.58101841929054</v>
          </cell>
          <cell r="F25">
            <v>28.298440532747527</v>
          </cell>
          <cell r="G25">
            <v>39.797548115012603</v>
          </cell>
          <cell r="H25">
            <v>55.749958072726578</v>
          </cell>
          <cell r="I25">
            <v>70.849519449806721</v>
          </cell>
          <cell r="J25">
            <v>81.712534541351744</v>
          </cell>
          <cell r="K25">
            <v>85.583644181757336</v>
          </cell>
          <cell r="L25">
            <v>82.555506929978449</v>
          </cell>
          <cell r="M25">
            <v>86.56430130734158</v>
          </cell>
          <cell r="N25">
            <v>86.810115703695743</v>
          </cell>
          <cell r="O25">
            <v>88.125140570409826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0.16818032083422099</v>
          </cell>
          <cell r="I26">
            <v>0.75091806991424404</v>
          </cell>
          <cell r="J26">
            <v>0.80308643197341401</v>
          </cell>
          <cell r="K26">
            <v>0.83911998786597997</v>
          </cell>
          <cell r="L26">
            <v>0.86563617490033695</v>
          </cell>
          <cell r="M26">
            <v>0.88996377052639997</v>
          </cell>
          <cell r="N26">
            <v>0.88899916154202197</v>
          </cell>
          <cell r="O26">
            <v>0.86679083982010596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1.430730409208073E-2</v>
          </cell>
          <cell r="E27">
            <v>5.8044696193419254E-3</v>
          </cell>
          <cell r="F27">
            <v>9.1492399006923505E-3</v>
          </cell>
          <cell r="G27">
            <v>6.9985171099118454E-3</v>
          </cell>
          <cell r="H27">
            <v>3.7154737395678419</v>
          </cell>
          <cell r="I27">
            <v>0.18609275702854752</v>
          </cell>
          <cell r="J27">
            <v>4.9104703770521958</v>
          </cell>
          <cell r="K27">
            <v>0.1042763528543767</v>
          </cell>
          <cell r="L27">
            <v>5.2354425831723131E-2</v>
          </cell>
          <cell r="M27">
            <v>0.13948455885699623</v>
          </cell>
          <cell r="N27">
            <v>0.3004356330283357</v>
          </cell>
          <cell r="O27">
            <v>0.36330601793130396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3.7322822363761379</v>
          </cell>
          <cell r="E28">
            <v>9.3766050842835486E-2</v>
          </cell>
          <cell r="F28">
            <v>2.3403468502774198</v>
          </cell>
          <cell r="G28">
            <v>10.598975498876637</v>
          </cell>
          <cell r="H28">
            <v>22.88984053278568</v>
          </cell>
          <cell r="I28">
            <v>37.821423839884773</v>
          </cell>
          <cell r="J28">
            <v>40.428869490807799</v>
          </cell>
          <cell r="K28">
            <v>45.142287867604736</v>
          </cell>
          <cell r="L28">
            <v>43.037645710779842</v>
          </cell>
          <cell r="M28">
            <v>45.184851775600599</v>
          </cell>
          <cell r="N28">
            <v>47.057254244816754</v>
          </cell>
          <cell r="O28">
            <v>48.709074485355792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2.5187762664695694</v>
          </cell>
          <cell r="E29">
            <v>7.5502270049446485E-2</v>
          </cell>
          <cell r="F29">
            <v>1.293927988524429</v>
          </cell>
          <cell r="G29">
            <v>3.5674759589660527</v>
          </cell>
          <cell r="H29">
            <v>5.1527401171379807</v>
          </cell>
          <cell r="I29">
            <v>11.986468777357397</v>
          </cell>
          <cell r="J29">
            <v>13.360717304708096</v>
          </cell>
          <cell r="K29">
            <v>17.031490570039171</v>
          </cell>
          <cell r="L29">
            <v>15.371422990631924</v>
          </cell>
          <cell r="M29">
            <v>17.095656922217803</v>
          </cell>
          <cell r="N29">
            <v>15.631035029338861</v>
          </cell>
          <cell r="O29">
            <v>15.184272226659017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4.651989129186398</v>
          </cell>
          <cell r="E30">
            <v>12.40602468623492</v>
          </cell>
          <cell r="F30">
            <v>24.655069159015344</v>
          </cell>
          <cell r="G30">
            <v>25.624137668787832</v>
          </cell>
          <cell r="H30">
            <v>24.16012353279713</v>
          </cell>
          <cell r="I30">
            <v>21.606452156464595</v>
          </cell>
          <cell r="J30">
            <v>23.815601974046267</v>
          </cell>
          <cell r="K30">
            <v>24.14470129231325</v>
          </cell>
          <cell r="L30">
            <v>24.959754160511828</v>
          </cell>
          <cell r="M30">
            <v>25.034295565315478</v>
          </cell>
          <cell r="N30">
            <v>24.71042524236239</v>
          </cell>
          <cell r="O30">
            <v>24.735302058163747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4.4973327983935073E-2</v>
          </cell>
          <cell r="E31">
            <v>0.17870458092029148</v>
          </cell>
          <cell r="F31">
            <v>1.1974215246007593</v>
          </cell>
          <cell r="G31">
            <v>2.8703355516396472</v>
          </cell>
          <cell r="H31">
            <v>8.427833422078443</v>
          </cell>
          <cell r="I31">
            <v>6.5432083759718349</v>
          </cell>
          <cell r="J31">
            <v>6.6609771301219034</v>
          </cell>
          <cell r="K31">
            <v>2.491295091309945</v>
          </cell>
          <cell r="L31">
            <v>1.5673617139513392</v>
          </cell>
          <cell r="M31">
            <v>5.2606879542372018E-2</v>
          </cell>
          <cell r="N31">
            <v>4.624187334625933E-2</v>
          </cell>
          <cell r="O31">
            <v>2.457223699520962E-2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4.4973327983935073E-2</v>
          </cell>
          <cell r="E32">
            <v>0.17870458092029148</v>
          </cell>
          <cell r="F32">
            <v>1.1974215246007593</v>
          </cell>
          <cell r="G32">
            <v>2.8703355516396472</v>
          </cell>
          <cell r="H32">
            <v>8.427833422078443</v>
          </cell>
          <cell r="I32">
            <v>6.5432083759718349</v>
          </cell>
          <cell r="J32">
            <v>6.6609771301219034</v>
          </cell>
          <cell r="K32">
            <v>2.491295091309945</v>
          </cell>
          <cell r="L32">
            <v>1.5673617139513392</v>
          </cell>
          <cell r="M32">
            <v>5.2606879542372018E-2</v>
          </cell>
          <cell r="N32">
            <v>4.624187334625933E-2</v>
          </cell>
          <cell r="O32">
            <v>2.457223699520962E-2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1.7185429453000401E-3</v>
          </cell>
          <cell r="F33">
            <v>7.1630211590629905E-2</v>
          </cell>
          <cell r="G33">
            <v>0.132944504040862</v>
          </cell>
          <cell r="H33">
            <v>0.439418705235183</v>
          </cell>
          <cell r="J33">
            <v>0.204706985402623</v>
          </cell>
          <cell r="L33">
            <v>4.0931870523103504E-3</v>
          </cell>
          <cell r="M33">
            <v>9.4739364995156396E-4</v>
          </cell>
          <cell r="N33">
            <v>7.0516569436177002E-4</v>
          </cell>
          <cell r="O33">
            <v>7.1891884428328405E-4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4.0687514128136979E-3</v>
          </cell>
          <cell r="E34">
            <v>1.2298681455885609E-2</v>
          </cell>
          <cell r="F34">
            <v>8.2329076892428105E-2</v>
          </cell>
          <cell r="G34">
            <v>0.19739842758221526</v>
          </cell>
          <cell r="H34">
            <v>0.57955188848852635</v>
          </cell>
          <cell r="I34">
            <v>0.45000702028083794</v>
          </cell>
          <cell r="J34">
            <v>0.46825689126525943</v>
          </cell>
          <cell r="K34">
            <v>0.17130100764374007</v>
          </cell>
          <cell r="L34">
            <v>0.11395373120410704</v>
          </cell>
          <cell r="M34">
            <v>5.0405250770985044E-3</v>
          </cell>
          <cell r="N34">
            <v>4.4478292022462496E-3</v>
          </cell>
          <cell r="O34">
            <v>2.3710578247327341E-3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3.4469605000269241E-5</v>
          </cell>
          <cell r="E35">
            <v>2.7537611971534238E-3</v>
          </cell>
          <cell r="F35">
            <v>3.5806895447054701E-3</v>
          </cell>
          <cell r="G35">
            <v>4.8727967649748781E-3</v>
          </cell>
          <cell r="H35">
            <v>5.2070720954120568E-3</v>
          </cell>
          <cell r="I35">
            <v>3.1664606595829753E-3</v>
          </cell>
          <cell r="J35">
            <v>1.3653554217266581E-2</v>
          </cell>
          <cell r="K35">
            <v>1.0843462571493167E-2</v>
          </cell>
          <cell r="L35">
            <v>3.1510056975262983E-2</v>
          </cell>
          <cell r="M35">
            <v>1.7118668483069009E-3</v>
          </cell>
          <cell r="N35">
            <v>8.7919983191994883E-4</v>
          </cell>
          <cell r="O35">
            <v>8.4663643632147722E-4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3.4469605000269241E-5</v>
          </cell>
          <cell r="E36">
            <v>2.7537611971534238E-3</v>
          </cell>
          <cell r="F36">
            <v>3.5806895447054701E-3</v>
          </cell>
          <cell r="G36">
            <v>4.8727967649748781E-3</v>
          </cell>
          <cell r="H36">
            <v>5.2070720954120568E-3</v>
          </cell>
          <cell r="I36">
            <v>3.1664606595829753E-3</v>
          </cell>
          <cell r="J36">
            <v>1.3653554217266581E-2</v>
          </cell>
          <cell r="K36">
            <v>1.0843462571493167E-2</v>
          </cell>
          <cell r="L36">
            <v>3.1510056975262983E-2</v>
          </cell>
          <cell r="M36">
            <v>1.7118668483069009E-3</v>
          </cell>
          <cell r="N36">
            <v>8.7919983191994883E-4</v>
          </cell>
          <cell r="O36">
            <v>8.4663643632147722E-4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2.9544000762874302E-4</v>
          </cell>
          <cell r="F37">
            <v>1.0437465284516799E-4</v>
          </cell>
          <cell r="G37">
            <v>4.2681615405198899E-4</v>
          </cell>
          <cell r="H37">
            <v>2.9475962541611198E-4</v>
          </cell>
          <cell r="J37">
            <v>1.9580636539423399E-3</v>
          </cell>
          <cell r="L37">
            <v>3.7222332042546099E-3</v>
          </cell>
          <cell r="M37">
            <v>3.34413495079265E-5</v>
          </cell>
          <cell r="N37">
            <v>2.9841793344801499E-5</v>
          </cell>
          <cell r="O37">
            <v>4.3893780011342403E-5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2.9301053740670563E-4</v>
          </cell>
          <cell r="F38">
            <v>3.7924520273309811E-4</v>
          </cell>
          <cell r="G38">
            <v>7.1701448913577895E-4</v>
          </cell>
          <cell r="H38">
            <v>7.5845301477664114E-4</v>
          </cell>
          <cell r="I38">
            <v>4.6062882731138193E-4</v>
          </cell>
          <cell r="J38">
            <v>2.0598978413591418E-3</v>
          </cell>
          <cell r="K38">
            <v>1.6385092507001495E-3</v>
          </cell>
          <cell r="L38">
            <v>4.7728786419272886E-3</v>
          </cell>
          <cell r="M38">
            <v>2.3906006064558982E-4</v>
          </cell>
          <cell r="N38">
            <v>1.1164289576766004E-4</v>
          </cell>
          <cell r="O38">
            <v>1.0605755704018493E-4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8.4388355649838029E-2</v>
          </cell>
          <cell r="E39">
            <v>0.16286476715166312</v>
          </cell>
          <cell r="F39">
            <v>0.16390606618558901</v>
          </cell>
          <cell r="G39">
            <v>0.19218722015813114</v>
          </cell>
          <cell r="H39">
            <v>8.5368734269340427E-2</v>
          </cell>
          <cell r="I39">
            <v>2.9551720473255088E-2</v>
          </cell>
          <cell r="J39">
            <v>1.1604405259970214E-2</v>
          </cell>
          <cell r="K39">
            <v>8.2098520741359839E-3</v>
          </cell>
          <cell r="L39">
            <v>0.79132117349092812</v>
          </cell>
          <cell r="M39">
            <v>2.1803291604143009</v>
          </cell>
          <cell r="N39">
            <v>2.0916083324330268</v>
          </cell>
          <cell r="O39">
            <v>2.0353113486466503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8.4388355649838029E-2</v>
          </cell>
          <cell r="E40">
            <v>0.16286476715166312</v>
          </cell>
          <cell r="F40">
            <v>0.16390606618558901</v>
          </cell>
          <cell r="G40">
            <v>0.19218722015813114</v>
          </cell>
          <cell r="H40">
            <v>8.5368734269340427E-2</v>
          </cell>
          <cell r="I40">
            <v>2.9551720473255088E-2</v>
          </cell>
          <cell r="J40">
            <v>1.1604405259970214E-2</v>
          </cell>
          <cell r="K40">
            <v>8.2098520741359839E-3</v>
          </cell>
          <cell r="L40">
            <v>0.79132117349092812</v>
          </cell>
          <cell r="M40">
            <v>2.1803291604143009</v>
          </cell>
          <cell r="N40">
            <v>2.0916083324330268</v>
          </cell>
          <cell r="O40">
            <v>2.0353113486466503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3.8814148958027801E-4</v>
          </cell>
          <cell r="F41">
            <v>6.1022780828055704E-4</v>
          </cell>
          <cell r="G41">
            <v>5.1062464748099501E-3</v>
          </cell>
          <cell r="H41">
            <v>7.4621954858746897E-4</v>
          </cell>
          <cell r="J41">
            <v>7.8005578566632398E-4</v>
          </cell>
          <cell r="L41">
            <v>8.8505878577851804E-2</v>
          </cell>
          <cell r="M41">
            <v>0.156598075798347</v>
          </cell>
          <cell r="N41">
            <v>1.8113807972489699E-2</v>
          </cell>
          <cell r="O41">
            <v>5.4183492659588502E-2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7.2627414987082592E-3</v>
          </cell>
          <cell r="E42">
            <v>1.2841342672684917E-2</v>
          </cell>
          <cell r="F42">
            <v>1.290515848995139E-2</v>
          </cell>
          <cell r="G42">
            <v>1.5201139899549727E-2</v>
          </cell>
          <cell r="H42">
            <v>6.9163841444636253E-3</v>
          </cell>
          <cell r="I42">
            <v>3.0289748959477195E-3</v>
          </cell>
          <cell r="J42">
            <v>1.2100037467339491E-3</v>
          </cell>
          <cell r="K42">
            <v>6.5274271898359661E-4</v>
          </cell>
          <cell r="L42">
            <v>8.8924421658325078E-2</v>
          </cell>
          <cell r="M42">
            <v>0.24510387890521482</v>
          </cell>
          <cell r="N42">
            <v>0.23515990576511292</v>
          </cell>
          <cell r="O42">
            <v>0.22889502922499538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2.2595263249790432E-5</v>
          </cell>
          <cell r="E43">
            <v>1.8937090338997926E-3</v>
          </cell>
          <cell r="F43">
            <v>3.2269031841882781E-3</v>
          </cell>
          <cell r="G43">
            <v>1.7866045929814138</v>
          </cell>
          <cell r="H43">
            <v>1.3030207804229086</v>
          </cell>
          <cell r="I43">
            <v>0.76586452526825266</v>
          </cell>
          <cell r="J43">
            <v>8.8124899682051241E-2</v>
          </cell>
          <cell r="K43">
            <v>7.4425667374913226E-2</v>
          </cell>
          <cell r="L43">
            <v>4.9588175041923581E-2</v>
          </cell>
          <cell r="M43">
            <v>2.3042125475321129E-3</v>
          </cell>
          <cell r="N43">
            <v>2.0114543700348146E-3</v>
          </cell>
          <cell r="O43">
            <v>1.3461526586807232E-3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2.2595263249790432E-5</v>
          </cell>
          <cell r="E44">
            <v>1.8937090338997926E-3</v>
          </cell>
          <cell r="F44">
            <v>3.2269031841882781E-3</v>
          </cell>
          <cell r="G44">
            <v>1.7866045929814138</v>
          </cell>
          <cell r="H44">
            <v>1.3030207804229086</v>
          </cell>
          <cell r="I44">
            <v>0.76586452526825266</v>
          </cell>
          <cell r="J44">
            <v>8.8124899682051241E-2</v>
          </cell>
          <cell r="K44">
            <v>7.4425667374913226E-2</v>
          </cell>
          <cell r="L44">
            <v>4.9588175041923581E-2</v>
          </cell>
          <cell r="M44">
            <v>2.3042125475321129E-3</v>
          </cell>
          <cell r="N44">
            <v>2.0114543700348146E-3</v>
          </cell>
          <cell r="O44">
            <v>1.3461526586807232E-3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1.4282704027134501E-4</v>
          </cell>
          <cell r="F45">
            <v>1.08952804337233E-4</v>
          </cell>
          <cell r="G45">
            <v>0.17609269772647501</v>
          </cell>
          <cell r="H45">
            <v>4.4245587904379898E-4</v>
          </cell>
          <cell r="J45">
            <v>9.3604287165218493E-3</v>
          </cell>
          <cell r="L45">
            <v>1.7523659254171101E-4</v>
          </cell>
          <cell r="M45">
            <v>3.5085485669554297E-5</v>
          </cell>
          <cell r="N45">
            <v>2.8941409073874499E-5</v>
          </cell>
          <cell r="O45">
            <v>5.1051046767604901E-5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1.4117587591057107E-4</v>
          </cell>
          <cell r="F46">
            <v>2.4057469685945354E-4</v>
          </cell>
          <cell r="G46">
            <v>0.16716147868984502</v>
          </cell>
          <cell r="H46">
            <v>0.13664518979309509</v>
          </cell>
          <cell r="I46">
            <v>8.0369929609260232E-2</v>
          </cell>
          <cell r="J46">
            <v>9.2548844253700305E-3</v>
          </cell>
          <cell r="K46">
            <v>7.8328936384199511E-3</v>
          </cell>
          <cell r="L46">
            <v>5.1986658303612284E-3</v>
          </cell>
          <cell r="M46">
            <v>2.1022927471300536E-4</v>
          </cell>
          <cell r="N46">
            <v>1.8277635892576541E-4</v>
          </cell>
          <cell r="O46">
            <v>1.1492961229242874E-4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0.24504488629379567</v>
          </cell>
          <cell r="J47">
            <v>0.25423206464567794</v>
          </cell>
          <cell r="K47">
            <v>0.26341618837341169</v>
          </cell>
          <cell r="L47">
            <v>0.27584732844258764</v>
          </cell>
          <cell r="M47">
            <v>0.28824817024192523</v>
          </cell>
          <cell r="N47">
            <v>0.30061653126839605</v>
          </cell>
          <cell r="O47">
            <v>0.31292326818025001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9.7100847471527594</v>
          </cell>
          <cell r="J48">
            <v>10.08142793749051</v>
          </cell>
          <cell r="K48">
            <v>10.453188063127529</v>
          </cell>
          <cell r="L48">
            <v>10.946495045453048</v>
          </cell>
          <cell r="M48">
            <v>11.438599696537771</v>
          </cell>
          <cell r="N48">
            <v>11.929415407753979</v>
          </cell>
          <cell r="O48">
            <v>12.417785679062746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4.4022393920343603E-5</v>
          </cell>
          <cell r="E49">
            <v>5.4061136999659802E-5</v>
          </cell>
          <cell r="F49">
            <v>8.1081613961352399E-5</v>
          </cell>
          <cell r="G49">
            <v>1.35120241036068E-4</v>
          </cell>
          <cell r="H49">
            <v>1.3344216619045701E-4</v>
          </cell>
          <cell r="I49">
            <v>1.3358167132448E-4</v>
          </cell>
          <cell r="J49">
            <v>9.8651912198760594E-5</v>
          </cell>
          <cell r="K49">
            <v>1.4949561952765E-3</v>
          </cell>
          <cell r="L49">
            <v>9.7779258194999395E-4</v>
          </cell>
          <cell r="M49">
            <v>2.5679787485774502E-4</v>
          </cell>
          <cell r="N49">
            <v>2.6349603586793698E-4</v>
          </cell>
          <cell r="O49">
            <v>2.6889917401808202E-4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2.0938248917855237E-3</v>
          </cell>
          <cell r="E50">
            <v>2.1478860287851833E-3</v>
          </cell>
          <cell r="F50">
            <v>2.2289676427465358E-3</v>
          </cell>
          <cell r="G50">
            <v>2.3640878837826039E-3</v>
          </cell>
          <cell r="H50">
            <v>2.4975300499730608E-3</v>
          </cell>
          <cell r="I50">
            <v>2.631111721297541E-3</v>
          </cell>
          <cell r="J50">
            <v>2.7297636334963011E-3</v>
          </cell>
          <cell r="K50">
            <v>2.8285584875988017E-3</v>
          </cell>
          <cell r="L50">
            <v>2.9619047438659198E-3</v>
          </cell>
          <cell r="M50">
            <v>3.0952224017979399E-3</v>
          </cell>
          <cell r="N50">
            <v>3.227996101626599E-3</v>
          </cell>
          <cell r="O50">
            <v>3.3605937741690199E-3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1.1630032835282817E-4</v>
          </cell>
          <cell r="E51">
            <v>0.41821461489324663</v>
          </cell>
          <cell r="F51">
            <v>0.98565968893974998</v>
          </cell>
          <cell r="G51">
            <v>0.86117490882537906</v>
          </cell>
          <cell r="H51">
            <v>4.4778575889907382</v>
          </cell>
          <cell r="I51">
            <v>3.5706407605877941</v>
          </cell>
          <cell r="J51">
            <v>3.0333808689720745</v>
          </cell>
          <cell r="K51">
            <v>0.34130880406199665</v>
          </cell>
          <cell r="L51">
            <v>0.22946420659066841</v>
          </cell>
          <cell r="M51">
            <v>3.3056892901875273E-3</v>
          </cell>
          <cell r="N51">
            <v>2.7418710461262798E-3</v>
          </cell>
          <cell r="O51">
            <v>1.6965693694485583E-3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1.1630032835282817E-4</v>
          </cell>
          <cell r="E52">
            <v>0.41821461489324663</v>
          </cell>
          <cell r="F52">
            <v>0.98565968893974998</v>
          </cell>
          <cell r="G52">
            <v>0.86117490882537906</v>
          </cell>
          <cell r="H52">
            <v>4.4778575889907382</v>
          </cell>
          <cell r="I52">
            <v>3.5706407605877941</v>
          </cell>
          <cell r="J52">
            <v>3.0333808689720745</v>
          </cell>
          <cell r="K52">
            <v>0.34130880406199665</v>
          </cell>
          <cell r="L52">
            <v>0.22946420659066841</v>
          </cell>
          <cell r="M52">
            <v>3.3056892901875273E-3</v>
          </cell>
          <cell r="N52">
            <v>2.7418710461262798E-3</v>
          </cell>
          <cell r="O52">
            <v>1.6965693694485583E-3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2.9137708221731201E-2</v>
          </cell>
          <cell r="F53">
            <v>4.1207084531031897E-2</v>
          </cell>
          <cell r="G53">
            <v>1.8233430138290801E-3</v>
          </cell>
          <cell r="H53">
            <v>0.27954496295424802</v>
          </cell>
          <cell r="J53">
            <v>3.9999925702418698E-2</v>
          </cell>
          <cell r="L53">
            <v>2.15766285063233E-4</v>
          </cell>
          <cell r="M53">
            <v>4.0596788906250597E-5</v>
          </cell>
          <cell r="N53">
            <v>3.4805332073521001E-5</v>
          </cell>
          <cell r="O53">
            <v>5.8493601060304397E-5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2.8753807496642473E-2</v>
          </cell>
          <cell r="F54">
            <v>6.7766563343003822E-2</v>
          </cell>
          <cell r="G54">
            <v>5.9236419130908942E-2</v>
          </cell>
          <cell r="H54">
            <v>0.30794466768374834</v>
          </cell>
          <cell r="I54">
            <v>0.24826668142158839</v>
          </cell>
          <cell r="J54">
            <v>0.21131716763124989</v>
          </cell>
          <cell r="K54">
            <v>3.3472358543007869E-2</v>
          </cell>
          <cell r="L54">
            <v>2.1682547606193526E-2</v>
          </cell>
          <cell r="M54">
            <v>2.5626739211006958E-4</v>
          </cell>
          <cell r="N54">
            <v>2.2216410473444639E-4</v>
          </cell>
          <cell r="O54">
            <v>1.3361292162938248E-4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3.0055274512891896E-3</v>
          </cell>
          <cell r="E55">
            <v>1.9674164144716941E-2</v>
          </cell>
          <cell r="F55">
            <v>2.8101313092848669E-2</v>
          </cell>
          <cell r="G55">
            <v>1.7174701132183707</v>
          </cell>
          <cell r="H55">
            <v>1.4001584583125655</v>
          </cell>
          <cell r="I55">
            <v>0.57967573459992405</v>
          </cell>
          <cell r="J55">
            <v>1.529243090640118</v>
          </cell>
          <cell r="K55">
            <v>1.3229939526838344</v>
          </cell>
          <cell r="L55">
            <v>1.3588855844724008</v>
          </cell>
          <cell r="M55">
            <v>1.5789734776911009</v>
          </cell>
          <cell r="N55">
            <v>1.5132328624478519</v>
          </cell>
          <cell r="O55">
            <v>1.4563379108531653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3.0055274512891896E-3</v>
          </cell>
          <cell r="E56">
            <v>1.9674164144716941E-2</v>
          </cell>
          <cell r="F56">
            <v>2.8101313092848669E-2</v>
          </cell>
          <cell r="G56">
            <v>1.7174701132183707</v>
          </cell>
          <cell r="H56">
            <v>1.4001584583125655</v>
          </cell>
          <cell r="I56">
            <v>0.57967573459992405</v>
          </cell>
          <cell r="J56">
            <v>1.529243090640118</v>
          </cell>
          <cell r="K56">
            <v>1.3229939526838344</v>
          </cell>
          <cell r="L56">
            <v>1.3588855844724008</v>
          </cell>
          <cell r="M56">
            <v>1.5789734776911009</v>
          </cell>
          <cell r="N56">
            <v>1.5132328624478519</v>
          </cell>
          <cell r="O56">
            <v>1.4563379108531653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8.8471805169707798E-4</v>
          </cell>
          <cell r="F57">
            <v>7.4052923617211601E-4</v>
          </cell>
          <cell r="G57">
            <v>0.140787494143985</v>
          </cell>
          <cell r="H57">
            <v>8.9021970130131101E-4</v>
          </cell>
          <cell r="J57">
            <v>0.17779475529965399</v>
          </cell>
          <cell r="L57">
            <v>5.7331515661450699E-2</v>
          </cell>
          <cell r="M57">
            <v>0.11932448259805201</v>
          </cell>
          <cell r="N57">
            <v>1.1608997141744E-2</v>
          </cell>
          <cell r="O57">
            <v>3.2799400594426202E-2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2.5907020363267298E-4</v>
          </cell>
          <cell r="E58">
            <v>1.5528667262518657E-3</v>
          </cell>
          <cell r="F58">
            <v>2.2061401621426857E-3</v>
          </cell>
          <cell r="G58">
            <v>0.13529288085761207</v>
          </cell>
          <cell r="H58">
            <v>0.11049124573044378</v>
          </cell>
          <cell r="I58">
            <v>6.4788059967580913E-2</v>
          </cell>
          <cell r="J58">
            <v>0.17114356729947422</v>
          </cell>
          <cell r="K58">
            <v>0.14878056053543956</v>
          </cell>
          <cell r="L58">
            <v>0.15274902499658954</v>
          </cell>
          <cell r="M58">
            <v>0.1766557180647107</v>
          </cell>
          <cell r="N58">
            <v>0.17007173108156273</v>
          </cell>
          <cell r="O58">
            <v>0.16371935876346949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2.4454375089832041E-5</v>
          </cell>
          <cell r="H59">
            <v>4.4014919944486828E-5</v>
          </cell>
          <cell r="I59">
            <v>6.1266672030110616E-5</v>
          </cell>
          <cell r="J59">
            <v>6.2593061275793767E-5</v>
          </cell>
          <cell r="K59">
            <v>6.2181105204504091E-5</v>
          </cell>
          <cell r="L59">
            <v>6.1294552197732214E-5</v>
          </cell>
          <cell r="M59">
            <v>6.2727075789201749E-5</v>
          </cell>
          <cell r="N59">
            <v>6.1299392914772221E-5</v>
          </cell>
          <cell r="O59">
            <v>6.3330509705273423E-5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1.043267546619111E-4</v>
          </cell>
          <cell r="H60">
            <v>1.8134416518984317E-4</v>
          </cell>
          <cell r="I60">
            <v>2.430220240988001E-4</v>
          </cell>
          <cell r="J60">
            <v>2.3298586938450569E-4</v>
          </cell>
          <cell r="K60">
            <v>2.170697778823597E-4</v>
          </cell>
          <cell r="L60">
            <v>2.0568880094280244E-4</v>
          </cell>
          <cell r="M60">
            <v>2.0671921717102987E-4</v>
          </cell>
          <cell r="N60">
            <v>2.0201423957630845E-4</v>
          </cell>
          <cell r="O60">
            <v>2.0870785421771764E-4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1.49063226299421E-7</v>
          </cell>
          <cell r="H61">
            <v>1.00613868435499E-7</v>
          </cell>
          <cell r="I61">
            <v>9.0097549405733701E-8</v>
          </cell>
          <cell r="J61">
            <v>8.6763286721901299E-8</v>
          </cell>
          <cell r="K61">
            <v>9.3515835909414898E-8</v>
          </cell>
          <cell r="L61">
            <v>8.2598865804158003E-8</v>
          </cell>
          <cell r="M61">
            <v>8.9089435980379797E-8</v>
          </cell>
          <cell r="N61">
            <v>9.3621415729770697E-8</v>
          </cell>
          <cell r="O61">
            <v>8.9479395569442496E-8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1.49063226299421E-7</v>
          </cell>
          <cell r="H62">
            <v>1.3420743451032797E-7</v>
          </cell>
          <cell r="I62">
            <v>1.377015005568346E-7</v>
          </cell>
          <cell r="J62">
            <v>1.3704801371676319E-7</v>
          </cell>
          <cell r="K62">
            <v>1.4416234156390619E-7</v>
          </cell>
          <cell r="L62">
            <v>1.2623562844557519E-7</v>
          </cell>
          <cell r="M62">
            <v>1.3276062903509222E-7</v>
          </cell>
          <cell r="N62">
            <v>1.3500137182748642E-7</v>
          </cell>
          <cell r="O62">
            <v>1.4166104946349702E-7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3.1739895572457813E-4</v>
          </cell>
          <cell r="E63">
            <v>2.3910334985885831E-3</v>
          </cell>
          <cell r="F63">
            <v>3.1736851110425322E-3</v>
          </cell>
          <cell r="G63">
            <v>2.9997864673351128E-3</v>
          </cell>
          <cell r="H63">
            <v>3.2333911391227571E-3</v>
          </cell>
          <cell r="I63">
            <v>1.769462084352187E-3</v>
          </cell>
          <cell r="J63">
            <v>1.5053795784538608E-3</v>
          </cell>
          <cell r="K63">
            <v>5.9497947374756433E-4</v>
          </cell>
          <cell r="L63">
            <v>3.7578100136610067E-3</v>
          </cell>
          <cell r="M63">
            <v>6.5264604631421509E-3</v>
          </cell>
          <cell r="N63">
            <v>7.9404996314161366E-3</v>
          </cell>
          <cell r="O63">
            <v>9.8939099409703045E-3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3.2821057823930098E-2</v>
          </cell>
          <cell r="E64">
            <v>0.24724797388504099</v>
          </cell>
          <cell r="F64">
            <v>0.32817909657793842</v>
          </cell>
          <cell r="G64">
            <v>0.31019687786649119</v>
          </cell>
          <cell r="H64">
            <v>0.33435307719354801</v>
          </cell>
          <cell r="I64">
            <v>0.17697627606479588</v>
          </cell>
          <cell r="J64">
            <v>0.14239755977100732</v>
          </cell>
          <cell r="K64">
            <v>5.3519518410474698E-2</v>
          </cell>
          <cell r="L64">
            <v>0.32452035647877797</v>
          </cell>
          <cell r="M64">
            <v>0.51991185961403497</v>
          </cell>
          <cell r="N64">
            <v>0.60964925804529502</v>
          </cell>
          <cell r="O64">
            <v>0.73205424853022394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4.4472978081206143E-4</v>
          </cell>
          <cell r="E65">
            <v>3.3502435485778018E-3</v>
          </cell>
          <cell r="F65">
            <v>4.446871227343341E-3</v>
          </cell>
          <cell r="G65">
            <v>4.2032097271882335E-3</v>
          </cell>
          <cell r="H65">
            <v>4.5305295012675901E-3</v>
          </cell>
          <cell r="I65">
            <v>2.398052521203196E-3</v>
          </cell>
          <cell r="J65">
            <v>1.9295062299594498E-3</v>
          </cell>
          <cell r="K65">
            <v>7.2519672642919674E-4</v>
          </cell>
          <cell r="L65">
            <v>4.3972948032354776E-3</v>
          </cell>
          <cell r="M65">
            <v>7.0448761465316378E-3</v>
          </cell>
          <cell r="N65">
            <v>8.2608300548142818E-3</v>
          </cell>
          <cell r="O65">
            <v>9.9194342619271705E-3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2.163539887769445E-5</v>
          </cell>
          <cell r="H66">
            <v>4.1306889016212657E-5</v>
          </cell>
          <cell r="I66">
            <v>5.8488604395489846E-5</v>
          </cell>
          <cell r="J66">
            <v>5.9433299727198002E-5</v>
          </cell>
          <cell r="K66">
            <v>5.9971740784136905E-5</v>
          </cell>
          <cell r="L66">
            <v>5.9321836588634824E-5</v>
          </cell>
          <cell r="M66">
            <v>6.0855849627735557E-5</v>
          </cell>
          <cell r="N66">
            <v>5.9789579175106271E-5</v>
          </cell>
          <cell r="O66">
            <v>6.2121657029236149E-5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1.2794325905550406E-4</v>
          </cell>
          <cell r="H67">
            <v>2.3625892434448297E-4</v>
          </cell>
          <cell r="I67">
            <v>3.2215568371178426E-4</v>
          </cell>
          <cell r="J67">
            <v>3.0704887305282549E-4</v>
          </cell>
          <cell r="K67">
            <v>2.9058019359833666E-4</v>
          </cell>
          <cell r="L67">
            <v>2.7608403952543171E-4</v>
          </cell>
          <cell r="M67">
            <v>2.781182132838636E-4</v>
          </cell>
          <cell r="N67">
            <v>2.7324523500853469E-4</v>
          </cell>
          <cell r="O67">
            <v>2.8390309830346878E-4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8.6762991292115896E-8</v>
          </cell>
          <cell r="H68">
            <v>5.4722883411449998E-8</v>
          </cell>
          <cell r="I68">
            <v>4.9245668041303302E-8</v>
          </cell>
          <cell r="J68">
            <v>5.0483515394235602E-8</v>
          </cell>
          <cell r="K68">
            <v>6.2876581072758995E-8</v>
          </cell>
          <cell r="L68">
            <v>5.4127253231125099E-8</v>
          </cell>
          <cell r="M68">
            <v>6.3559818647071599E-8</v>
          </cell>
          <cell r="N68">
            <v>6.7612939190838206E-8</v>
          </cell>
          <cell r="O68">
            <v>7.5986618216564005E-8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8.6762991292115896E-8</v>
          </cell>
          <cell r="H69">
            <v>7.4541837281896798E-8</v>
          </cell>
          <cell r="I69">
            <v>7.9546699637059499E-8</v>
          </cell>
          <cell r="J69">
            <v>7.2274475559374819E-8</v>
          </cell>
          <cell r="K69">
            <v>9.7986095499815086E-8</v>
          </cell>
          <cell r="L69">
            <v>8.4669468931060911E-8</v>
          </cell>
          <cell r="M69">
            <v>9.5017689521311107E-8</v>
          </cell>
          <cell r="N69">
            <v>1.018619216705964E-7</v>
          </cell>
          <cell r="O69">
            <v>1.180913783074295E-7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5.9727890072854004</v>
          </cell>
          <cell r="E70">
            <v>12.042387156846811</v>
          </cell>
          <cell r="F70">
            <v>10.429298332756431</v>
          </cell>
          <cell r="G70">
            <v>25.80017196591772</v>
          </cell>
          <cell r="H70">
            <v>10.9965550269203</v>
          </cell>
          <cell r="I70">
            <v>5.0398612616451919</v>
          </cell>
          <cell r="J70">
            <v>0.48537126686426502</v>
          </cell>
          <cell r="K70">
            <v>0.284424652336769</v>
          </cell>
          <cell r="L70">
            <v>1.1158666200917631</v>
          </cell>
          <cell r="M70">
            <v>1.072183727775837</v>
          </cell>
          <cell r="N70">
            <v>0.85820339665991807</v>
          </cell>
          <cell r="O70">
            <v>0.44445463650472505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4.7427517000106938E-2</v>
          </cell>
          <cell r="E71">
            <v>9.5623756490738981E-2</v>
          </cell>
          <cell r="F71">
            <v>8.2814866450606775E-2</v>
          </cell>
          <cell r="G71">
            <v>0.20486879630716817</v>
          </cell>
          <cell r="H71">
            <v>8.7319223874427643E-2</v>
          </cell>
          <cell r="I71">
            <v>4.225959217092299E-2</v>
          </cell>
          <cell r="J71">
            <v>4.2557887500348788E-3</v>
          </cell>
          <cell r="K71">
            <v>2.6194166952375093E-3</v>
          </cell>
          <cell r="L71">
            <v>1.0861354477225364E-2</v>
          </cell>
          <cell r="M71">
            <v>1.1184880431940703E-2</v>
          </cell>
          <cell r="N71">
            <v>9.2978620929745955E-3</v>
          </cell>
          <cell r="O71">
            <v>4.969750323355269E-3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8.0932100369720872E-2</v>
          </cell>
          <cell r="E72">
            <v>0.16317597773505177</v>
          </cell>
          <cell r="F72">
            <v>0.14131840559290554</v>
          </cell>
          <cell r="G72">
            <v>0.34959582609644652</v>
          </cell>
          <cell r="H72">
            <v>0.14900481066287666</v>
          </cell>
          <cell r="I72">
            <v>6.8290803003322437E-2</v>
          </cell>
          <cell r="J72">
            <v>6.5768464344751329E-3</v>
          </cell>
          <cell r="K72">
            <v>3.8539925790890012E-3</v>
          </cell>
          <cell r="L72">
            <v>1.5120143903682409E-2</v>
          </cell>
          <cell r="M72">
            <v>1.4528234793710534E-2</v>
          </cell>
          <cell r="N72">
            <v>1.1628772312465022E-2</v>
          </cell>
          <cell r="O72">
            <v>6.0224205488445155E-3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3.1079285673536162E-5</v>
          </cell>
          <cell r="H73">
            <v>4.773869056665545E-5</v>
          </cell>
          <cell r="I73">
            <v>4.5924231702852721E-5</v>
          </cell>
          <cell r="J73">
            <v>6.0573166224188525E-5</v>
          </cell>
          <cell r="K73">
            <v>4.5938069490905868E-5</v>
          </cell>
          <cell r="L73">
            <v>6.4735790779815676E-5</v>
          </cell>
          <cell r="M73">
            <v>4.4592158087084685E-5</v>
          </cell>
          <cell r="N73">
            <v>4.6356523196538653E-5</v>
          </cell>
          <cell r="O73">
            <v>4.5905433779468469E-5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2.7477435843682588E-4</v>
          </cell>
          <cell r="H74">
            <v>4.0896694344499582E-4</v>
          </cell>
          <cell r="I74">
            <v>3.6677742630653081E-4</v>
          </cell>
          <cell r="J74">
            <v>4.6584585272878976E-4</v>
          </cell>
          <cell r="K74">
            <v>3.2340791927992188E-4</v>
          </cell>
          <cell r="L74">
            <v>4.4882310359163396E-4</v>
          </cell>
          <cell r="M74">
            <v>3.0419675915178724E-4</v>
          </cell>
          <cell r="N74">
            <v>3.162328249373501E-4</v>
          </cell>
          <cell r="O74">
            <v>3.1315560363551388E-4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2.6229179797219399E-7</v>
          </cell>
          <cell r="H75">
            <v>8.2770310539471306E-8</v>
          </cell>
          <cell r="I75">
            <v>7.8056847861504501E-8</v>
          </cell>
          <cell r="J75">
            <v>8.0001524510331896E-8</v>
          </cell>
          <cell r="K75">
            <v>8.6765710411298094E-8</v>
          </cell>
          <cell r="L75">
            <v>1.02813470514763E-7</v>
          </cell>
          <cell r="M75">
            <v>9.7609868585570099E-8</v>
          </cell>
          <cell r="N75">
            <v>8.2291198715768194E-8</v>
          </cell>
          <cell r="O75">
            <v>9.8452849936709804E-8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2.6229179797219399E-7</v>
          </cell>
          <cell r="H76">
            <v>2.2739667823735322E-7</v>
          </cell>
          <cell r="I76">
            <v>1.6082715840097601E-7</v>
          </cell>
          <cell r="J76">
            <v>1.5618833796150463E-7</v>
          </cell>
          <cell r="K76">
            <v>1.552795052879087E-7</v>
          </cell>
          <cell r="L76">
            <v>1.8748556563089748E-7</v>
          </cell>
          <cell r="M76">
            <v>1.7566401751588501E-7</v>
          </cell>
          <cell r="N76">
            <v>1.6167212806705309E-7</v>
          </cell>
          <cell r="O76">
            <v>1.5604601550247651E-7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3.1829750494243389E-4</v>
          </cell>
          <cell r="F77">
            <v>5.2709420529080094E-4</v>
          </cell>
          <cell r="G77">
            <v>3.1779336092776244E-3</v>
          </cell>
          <cell r="H77">
            <v>5.6276564453124856E-3</v>
          </cell>
          <cell r="I77">
            <v>4.6030772923032369E-3</v>
          </cell>
          <cell r="J77">
            <v>1.5015304389166729E-2</v>
          </cell>
          <cell r="K77">
            <v>1.3030941811607365E-2</v>
          </cell>
          <cell r="L77">
            <v>4.5140654646427289E-2</v>
          </cell>
          <cell r="M77">
            <v>4.1702964680957341E-2</v>
          </cell>
          <cell r="N77">
            <v>3.6586406734702488E-2</v>
          </cell>
          <cell r="O77">
            <v>3.4018758673555326E-2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3.1829750494243383E-4</v>
          </cell>
          <cell r="F78">
            <v>5.2709420529080094E-4</v>
          </cell>
          <cell r="G78">
            <v>3.1779336092776236E-3</v>
          </cell>
          <cell r="H78">
            <v>5.6276564453124856E-3</v>
          </cell>
          <cell r="I78">
            <v>4.6030772923032351E-3</v>
          </cell>
          <cell r="J78">
            <v>1.5015304389166727E-2</v>
          </cell>
          <cell r="K78">
            <v>1.3030941811607364E-2</v>
          </cell>
          <cell r="L78">
            <v>4.5140654646427289E-2</v>
          </cell>
          <cell r="M78">
            <v>4.1702964680957334E-2</v>
          </cell>
          <cell r="N78">
            <v>3.6586406734702481E-2</v>
          </cell>
          <cell r="O78">
            <v>3.4018758673555319E-2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3.1669072102788205E-4</v>
          </cell>
          <cell r="F79">
            <v>5.2769593009079616E-4</v>
          </cell>
          <cell r="G79">
            <v>3.1782514344210699E-3</v>
          </cell>
          <cell r="H79">
            <v>5.6282192672392527E-3</v>
          </cell>
          <cell r="I79">
            <v>4.6035376460678776E-3</v>
          </cell>
          <cell r="J79">
            <v>1.5016806069773974E-2</v>
          </cell>
          <cell r="K79">
            <v>1.303224503611103E-2</v>
          </cell>
          <cell r="L79">
            <v>4.514516916334365E-2</v>
          </cell>
          <cell r="M79">
            <v>4.1707135394496941E-2</v>
          </cell>
          <cell r="N79">
            <v>3.6590065741276628E-2</v>
          </cell>
          <cell r="O79">
            <v>3.4022160889644305E-2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3.1669072102788205E-4</v>
          </cell>
          <cell r="F80">
            <v>5.2769593009079616E-4</v>
          </cell>
          <cell r="G80">
            <v>3.1782514344210699E-3</v>
          </cell>
          <cell r="H80">
            <v>5.6282192672392527E-3</v>
          </cell>
          <cell r="I80">
            <v>4.6035376460678776E-3</v>
          </cell>
          <cell r="J80">
            <v>1.5016806069773974E-2</v>
          </cell>
          <cell r="K80">
            <v>1.303224503611103E-2</v>
          </cell>
          <cell r="L80">
            <v>4.514516916334365E-2</v>
          </cell>
          <cell r="M80">
            <v>4.1707135394496941E-2</v>
          </cell>
          <cell r="N80">
            <v>3.6590065741276628E-2</v>
          </cell>
          <cell r="O80">
            <v>3.4022160889644305E-2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2.6112247588852298E-2</v>
          </cell>
          <cell r="F81">
            <v>1.03584078516415E-2</v>
          </cell>
          <cell r="G81">
            <v>3.0294587384122301E-2</v>
          </cell>
          <cell r="H81">
            <v>2.6700264110506199E-2</v>
          </cell>
          <cell r="J81">
            <v>9.0874268527742594E-2</v>
          </cell>
          <cell r="L81">
            <v>0.19742714623073501</v>
          </cell>
          <cell r="M81">
            <v>4.1558331285752197E-2</v>
          </cell>
          <cell r="N81">
            <v>3.3381328839403E-2</v>
          </cell>
          <cell r="O81">
            <v>5.7467090465219001E-2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2.6112247588852298E-2</v>
          </cell>
          <cell r="F82">
            <v>3.6460054293570313E-2</v>
          </cell>
          <cell r="G82">
            <v>6.6734254468164292E-2</v>
          </cell>
          <cell r="H82">
            <v>8.0677525834898234E-2</v>
          </cell>
          <cell r="I82">
            <v>5.3352220700128412E-2</v>
          </cell>
          <cell r="J82">
            <v>0.11753186078329822</v>
          </cell>
          <cell r="K82">
            <v>9.0842629386491805E-2</v>
          </cell>
          <cell r="L82">
            <v>0.27614024155811989</v>
          </cell>
          <cell r="M82">
            <v>0.23891314927632895</v>
          </cell>
          <cell r="N82">
            <v>0.20957407546968973</v>
          </cell>
          <cell r="O82">
            <v>0.13234495573315347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6.0839767321481402</v>
          </cell>
          <cell r="E83">
            <v>20.3363316389989</v>
          </cell>
          <cell r="F83">
            <v>130.89746713413319</v>
          </cell>
          <cell r="G83">
            <v>285.65298733936436</v>
          </cell>
          <cell r="H83">
            <v>781.45687754815697</v>
          </cell>
          <cell r="I83">
            <v>499.05398306245695</v>
          </cell>
          <cell r="J83">
            <v>357.40895871733971</v>
          </cell>
          <cell r="K83">
            <v>96.079066222658327</v>
          </cell>
          <cell r="L83">
            <v>57.213664242933689</v>
          </cell>
          <cell r="M83">
            <v>1.828815675997761</v>
          </cell>
          <cell r="N83">
            <v>1.541813312362714</v>
          </cell>
          <cell r="O83">
            <v>0.80045894050729505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4.4973327983935017E-2</v>
          </cell>
          <cell r="E84">
            <v>0.1503280753783961</v>
          </cell>
          <cell r="F84">
            <v>0.96760638326951187</v>
          </cell>
          <cell r="G84">
            <v>2.1115737378351396</v>
          </cell>
          <cell r="H84">
            <v>5.7766027068394203</v>
          </cell>
          <cell r="I84">
            <v>3.9089853991910966</v>
          </cell>
          <cell r="J84">
            <v>2.9572299237373372</v>
          </cell>
          <cell r="K84">
            <v>0.84292280742358183</v>
          </cell>
          <cell r="L84">
            <v>0.53033740131653362</v>
          </cell>
          <cell r="M84">
            <v>1.783155523550756E-2</v>
          </cell>
          <cell r="N84">
            <v>1.5693050851113839E-2</v>
          </cell>
          <cell r="O84">
            <v>8.3418586557591941E-3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8.2438709107698363E-2</v>
          </cell>
          <cell r="E85">
            <v>0.27556004930892825</v>
          </cell>
          <cell r="F85">
            <v>1.7736784164516692</v>
          </cell>
          <cell r="G85">
            <v>3.8706366848152314</v>
          </cell>
          <cell r="H85">
            <v>10.588846579243311</v>
          </cell>
          <cell r="I85">
            <v>6.7622490929872123</v>
          </cell>
          <cell r="J85">
            <v>4.8429398200181515</v>
          </cell>
          <cell r="K85">
            <v>1.3018843661606823</v>
          </cell>
          <cell r="L85">
            <v>0.77525290302078065</v>
          </cell>
          <cell r="M85">
            <v>2.478070021677186E-2</v>
          </cell>
          <cell r="N85">
            <v>2.0891779300307771E-2</v>
          </cell>
          <cell r="O85">
            <v>1.0846327107144922E-2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1.6947453419833769E-5</v>
          </cell>
          <cell r="H86">
            <v>3.3849743988867679E-5</v>
          </cell>
          <cell r="I86">
            <v>3.4704668926285842E-5</v>
          </cell>
          <cell r="J86">
            <v>3.3838488647224616E-5</v>
          </cell>
          <cell r="K86">
            <v>3.5269727987462722E-5</v>
          </cell>
          <cell r="L86">
            <v>3.5175025913341088E-5</v>
          </cell>
          <cell r="M86">
            <v>3.430928398319468E-5</v>
          </cell>
          <cell r="N86">
            <v>3.5384412844497241E-5</v>
          </cell>
          <cell r="O86">
            <v>3.5878399499280687E-5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2.2329646142025335E-4</v>
          </cell>
          <cell r="H87">
            <v>4.3070629066903224E-4</v>
          </cell>
          <cell r="I87">
            <v>4.1246869585421348E-4</v>
          </cell>
          <cell r="J87">
            <v>3.7690655384344619E-4</v>
          </cell>
          <cell r="K87">
            <v>3.6946229346672529E-4</v>
          </cell>
          <cell r="L87">
            <v>3.572746713025244E-4</v>
          </cell>
          <cell r="M87">
            <v>3.4848128293977289E-4</v>
          </cell>
          <cell r="N87">
            <v>3.5940142586947621E-4</v>
          </cell>
          <cell r="O87">
            <v>3.6441887546995178E-4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O88">
            <v>2.33232286685969E-8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-3.4091165811361702E-9</v>
          </cell>
          <cell r="M89">
            <v>-5.5229069726391998E-9</v>
          </cell>
          <cell r="N89">
            <v>-9.0677282978813604E-9</v>
          </cell>
          <cell r="O89">
            <v>8.0031193985992E-9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3.7787015121807386E-3</v>
          </cell>
          <cell r="E90">
            <v>2.8020606325685508E-3</v>
          </cell>
          <cell r="F90">
            <v>9.9321175705526475E-3</v>
          </cell>
          <cell r="G90">
            <v>0.12009101741854696</v>
          </cell>
          <cell r="H90">
            <v>0.21904241367606064</v>
          </cell>
          <cell r="I90">
            <v>0.17530780270341872</v>
          </cell>
          <cell r="J90">
            <v>2.9675112586653445E-2</v>
          </cell>
          <cell r="K90">
            <v>3.8346025532218761E-2</v>
          </cell>
          <cell r="L90">
            <v>3.8493112935308285E-2</v>
          </cell>
          <cell r="M90">
            <v>4.1059624048342805E-2</v>
          </cell>
          <cell r="N90">
            <v>3.8391815262892016E-2</v>
          </cell>
          <cell r="O90">
            <v>4.8244299217498392E-2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3.7787015121807377E-3</v>
          </cell>
          <cell r="E91">
            <v>2.8020606325685504E-3</v>
          </cell>
          <cell r="F91">
            <v>9.9321175705526458E-3</v>
          </cell>
          <cell r="G91">
            <v>0.12009101741854696</v>
          </cell>
          <cell r="H91">
            <v>0.21904241367606064</v>
          </cell>
          <cell r="I91">
            <v>0.1753078027034187</v>
          </cell>
          <cell r="J91">
            <v>2.9675112586653445E-2</v>
          </cell>
          <cell r="K91">
            <v>3.8346025532218761E-2</v>
          </cell>
          <cell r="L91">
            <v>3.8493112935308285E-2</v>
          </cell>
          <cell r="M91">
            <v>4.1059624048342791E-2</v>
          </cell>
          <cell r="N91">
            <v>3.8391815262892016E-2</v>
          </cell>
          <cell r="O91">
            <v>4.8244299217498378E-2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3.7729089445212665E-3</v>
          </cell>
          <cell r="E92">
            <v>2.8028898767651815E-3</v>
          </cell>
          <cell r="F92">
            <v>9.9339343968071672E-3</v>
          </cell>
          <cell r="G92">
            <v>0.12010302772132228</v>
          </cell>
          <cell r="H92">
            <v>0.21906432010808119</v>
          </cell>
          <cell r="I92">
            <v>0.1753253352369748</v>
          </cell>
          <cell r="J92">
            <v>2.9678080394721727E-2</v>
          </cell>
          <cell r="K92">
            <v>3.8349860518377681E-2</v>
          </cell>
          <cell r="L92">
            <v>3.8496962631655064E-2</v>
          </cell>
          <cell r="M92">
            <v>4.1063730421471364E-2</v>
          </cell>
          <cell r="N92">
            <v>3.8395654828446861E-2</v>
          </cell>
          <cell r="O92">
            <v>4.8249124130010167E-2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3.7729089445212665E-3</v>
          </cell>
          <cell r="E93">
            <v>2.8028898767651815E-3</v>
          </cell>
          <cell r="F93">
            <v>9.9339343968071672E-3</v>
          </cell>
          <cell r="G93">
            <v>0.12010302772132228</v>
          </cell>
          <cell r="H93">
            <v>0.21906432010808119</v>
          </cell>
          <cell r="I93">
            <v>0.1753253352369748</v>
          </cell>
          <cell r="J93">
            <v>2.9678080394721727E-2</v>
          </cell>
          <cell r="K93">
            <v>3.8349860518377681E-2</v>
          </cell>
          <cell r="L93">
            <v>3.8496962631655064E-2</v>
          </cell>
          <cell r="M93">
            <v>4.1063730421471364E-2</v>
          </cell>
          <cell r="N93">
            <v>3.8395654828446861E-2</v>
          </cell>
          <cell r="O93">
            <v>4.8249124130010167E-2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8.8079169992695897E-2</v>
          </cell>
          <cell r="E94">
            <v>8.7225720090790507E-2</v>
          </cell>
          <cell r="F94">
            <v>0.133777597223491</v>
          </cell>
          <cell r="G94">
            <v>0.20784155507844301</v>
          </cell>
          <cell r="H94">
            <v>0.13893532350138699</v>
          </cell>
          <cell r="I94">
            <v>0.164111577010984</v>
          </cell>
          <cell r="J94">
            <v>0.106228494212397</v>
          </cell>
          <cell r="K94">
            <v>0.14204682715442499</v>
          </cell>
          <cell r="L94">
            <v>0.100156792637797</v>
          </cell>
          <cell r="M94">
            <v>0.116126828811307</v>
          </cell>
          <cell r="N94">
            <v>0.115946949754233</v>
          </cell>
          <cell r="O94">
            <v>0.18886544236997099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8.8079169992695897E-2</v>
          </cell>
          <cell r="E95">
            <v>0.17528510382466142</v>
          </cell>
          <cell r="F95">
            <v>0.30901635599145516</v>
          </cell>
          <cell r="G95">
            <v>0.51675523341155727</v>
          </cell>
          <cell r="H95">
            <v>0.5478276974505949</v>
          </cell>
          <cell r="I95">
            <v>0.49922282482841318</v>
          </cell>
          <cell r="J95">
            <v>0.40908182920693992</v>
          </cell>
          <cell r="K95">
            <v>0.41220978517407325</v>
          </cell>
          <cell r="L95">
            <v>0.35934236882548226</v>
          </cell>
          <cell r="M95">
            <v>0.35812560067982169</v>
          </cell>
          <cell r="N95">
            <v>0.32540862464437403</v>
          </cell>
          <cell r="O95">
            <v>0.42077748370403217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11.9822848115908</v>
          </cell>
          <cell r="E96">
            <v>22.809954208358999</v>
          </cell>
          <cell r="F96">
            <v>19.09337013577063</v>
          </cell>
          <cell r="G96">
            <v>20.072506939689578</v>
          </cell>
          <cell r="H96">
            <v>8.5183397439604498</v>
          </cell>
          <cell r="I96">
            <v>2.4502482333548712</v>
          </cell>
          <cell r="J96">
            <v>0.71467256828681203</v>
          </cell>
          <cell r="K96">
            <v>0.37930990223336603</v>
          </cell>
          <cell r="L96">
            <v>33.601855345909961</v>
          </cell>
          <cell r="M96">
            <v>87.457716840138843</v>
          </cell>
          <cell r="N96">
            <v>79.605955390789944</v>
          </cell>
          <cell r="O96">
            <v>77.406875029970905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8.438835564983807E-2</v>
          </cell>
          <cell r="E97">
            <v>0.16064503209183556</v>
          </cell>
          <cell r="F97">
            <v>0.13447002261311572</v>
          </cell>
          <cell r="G97">
            <v>0.14136584808698738</v>
          </cell>
          <cell r="H97">
            <v>5.999262203850491E-2</v>
          </cell>
          <cell r="I97">
            <v>1.8116070115710207E-2</v>
          </cell>
          <cell r="J97">
            <v>5.5410956089542831E-3</v>
          </cell>
          <cell r="K97">
            <v>3.0776518349458961E-3</v>
          </cell>
          <cell r="L97">
            <v>0.29294387943068151</v>
          </cell>
          <cell r="M97">
            <v>0.80704720386230611</v>
          </cell>
          <cell r="N97">
            <v>0.77422216549942446</v>
          </cell>
          <cell r="O97">
            <v>0.75336451948928673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0.16236158281288338</v>
          </cell>
          <cell r="E98">
            <v>0.30907797030296769</v>
          </cell>
          <cell r="F98">
            <v>0.25871775251721729</v>
          </cell>
          <cell r="G98">
            <v>0.27198518888468176</v>
          </cell>
          <cell r="H98">
            <v>0.11542465777724195</v>
          </cell>
          <cell r="I98">
            <v>3.3201195573914252E-2</v>
          </cell>
          <cell r="J98">
            <v>9.6839101393877049E-3</v>
          </cell>
          <cell r="K98">
            <v>5.1397005722678369E-3</v>
          </cell>
          <cell r="L98">
            <v>0.45530969303400998</v>
          </cell>
          <cell r="M98">
            <v>1.185063913823019</v>
          </cell>
          <cell r="N98">
            <v>1.0786714822600254</v>
          </cell>
          <cell r="O98">
            <v>1.0488736453925607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6.7489168465794586E-2</v>
          </cell>
          <cell r="F99">
            <v>0.29891926247236772</v>
          </cell>
          <cell r="G99">
            <v>0.7358727956091955</v>
          </cell>
          <cell r="H99">
            <v>3.1289555447910646</v>
          </cell>
          <cell r="I99">
            <v>3.466632975501466</v>
          </cell>
          <cell r="J99">
            <v>4.5815090261888614</v>
          </cell>
          <cell r="K99">
            <v>2.0692994471980288</v>
          </cell>
          <cell r="L99">
            <v>1.6667861783278828</v>
          </cell>
          <cell r="M99">
            <v>5.4163580721827455E-2</v>
          </cell>
          <cell r="N99">
            <v>4.7770565367770676E-2</v>
          </cell>
          <cell r="O99">
            <v>2.864154194989809E-2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6.7489168465794572E-2</v>
          </cell>
          <cell r="F100">
            <v>0.29891926247236772</v>
          </cell>
          <cell r="G100">
            <v>0.7358727956091955</v>
          </cell>
          <cell r="H100">
            <v>3.1289555447910642</v>
          </cell>
          <cell r="I100">
            <v>3.466632975501466</v>
          </cell>
          <cell r="J100">
            <v>4.5815090261888605</v>
          </cell>
          <cell r="K100">
            <v>2.0692994471980288</v>
          </cell>
          <cell r="L100">
            <v>1.6667861783278828</v>
          </cell>
          <cell r="M100">
            <v>5.4163580721827455E-2</v>
          </cell>
          <cell r="N100">
            <v>4.7770565367770662E-2</v>
          </cell>
          <cell r="O100">
            <v>2.864154194989809E-2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6.7487860134816349E-2</v>
          </cell>
          <cell r="F101">
            <v>0.2989497063982049</v>
          </cell>
          <cell r="G101">
            <v>0.73594639024831154</v>
          </cell>
          <cell r="H101">
            <v>3.1292684716428689</v>
          </cell>
          <cell r="I101">
            <v>3.466979673468793</v>
          </cell>
          <cell r="J101">
            <v>4.5819672229084505</v>
          </cell>
          <cell r="K101">
            <v>2.0695063978378303</v>
          </cell>
          <cell r="L101">
            <v>1.666952873615217</v>
          </cell>
          <cell r="M101">
            <v>5.4168997621590637E-2</v>
          </cell>
          <cell r="N101">
            <v>4.7775342902060189E-2</v>
          </cell>
          <cell r="O101">
            <v>2.8644406390537128E-2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6.7487860134816349E-2</v>
          </cell>
          <cell r="F102">
            <v>0.2989497063982049</v>
          </cell>
          <cell r="G102">
            <v>0.73594639024831154</v>
          </cell>
          <cell r="H102">
            <v>3.1292684716428689</v>
          </cell>
          <cell r="I102">
            <v>3.466979673468793</v>
          </cell>
          <cell r="J102">
            <v>4.5819672229084505</v>
          </cell>
          <cell r="K102">
            <v>2.0695063978378303</v>
          </cell>
          <cell r="L102">
            <v>1.666952873615217</v>
          </cell>
          <cell r="M102">
            <v>5.4168997621590637E-2</v>
          </cell>
          <cell r="N102">
            <v>4.7775342902060189E-2</v>
          </cell>
          <cell r="O102">
            <v>2.8644406390537128E-2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2.7412302811059002</v>
          </cell>
          <cell r="F103">
            <v>9.8906140426797204</v>
          </cell>
          <cell r="G103">
            <v>11.5457588573371</v>
          </cell>
          <cell r="H103">
            <v>60.2210249677862</v>
          </cell>
          <cell r="J103">
            <v>19.5789584076783</v>
          </cell>
          <cell r="L103">
            <v>0.33678253782950501</v>
          </cell>
          <cell r="M103">
            <v>7.7177616849397099E-2</v>
          </cell>
          <cell r="N103">
            <v>5.7795804102577099E-2</v>
          </cell>
          <cell r="O103">
            <v>6.0740313631437802E-2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2.7412302811059002</v>
          </cell>
          <cell r="F104">
            <v>12.630644178384143</v>
          </cell>
          <cell r="G104">
            <v>24.169105453536201</v>
          </cell>
          <cell r="H104">
            <v>83.039537298789682</v>
          </cell>
          <cell r="I104">
            <v>71.574939701697161</v>
          </cell>
          <cell r="J104">
            <v>79.619517975016336</v>
          </cell>
          <cell r="K104">
            <v>19.564090647702223</v>
          </cell>
          <cell r="L104">
            <v>17.26659225149254</v>
          </cell>
          <cell r="M104">
            <v>0.41384426360815024</v>
          </cell>
          <cell r="N104">
            <v>0.36466006924812583</v>
          </cell>
          <cell r="O104">
            <v>0.19562584027008278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17.1410514725718</v>
          </cell>
          <cell r="F105">
            <v>12.139862582390347</v>
          </cell>
          <cell r="G105">
            <v>38.4230747716813</v>
          </cell>
          <cell r="H105">
            <v>34.180764828410808</v>
          </cell>
          <cell r="I105">
            <v>1.77522550789849E-2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0.10774953645902892</v>
          </cell>
          <cell r="F106">
            <v>7.6311804326704022E-2</v>
          </cell>
          <cell r="G106">
            <v>0.24152943607945937</v>
          </cell>
          <cell r="H106">
            <v>0.21486205627289595</v>
          </cell>
          <cell r="I106">
            <v>1.1159159395348734E-4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0.23384790549211279</v>
          </cell>
          <cell r="F107">
            <v>0.16561886196985395</v>
          </cell>
          <cell r="G107">
            <v>0.52418928747177762</v>
          </cell>
          <cell r="H107">
            <v>0.46631329915976538</v>
          </cell>
          <cell r="I107">
            <v>2.4218629029993042E-4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7.5139127054492799E-3</v>
          </cell>
          <cell r="F108">
            <v>3.5132356695025101E-5</v>
          </cell>
          <cell r="G108">
            <v>1.5367027683194499E-2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7.5139127054492799E-3</v>
          </cell>
          <cell r="F109">
            <v>7.5489940255057085E-3</v>
          </cell>
          <cell r="G109">
            <v>2.1920475260417405E-2</v>
          </cell>
          <cell r="H109">
            <v>1.5384983641915487E-2</v>
          </cell>
          <cell r="I109">
            <v>7.6299271133100505E-6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7.2048454682486129E-4</v>
          </cell>
          <cell r="E110">
            <v>2.3978934049148927E-3</v>
          </cell>
          <cell r="F110">
            <v>2.4363038596625862E-3</v>
          </cell>
          <cell r="G110">
            <v>2.6380861836135906E-4</v>
          </cell>
          <cell r="H110">
            <v>2.3881049947453345E-4</v>
          </cell>
          <cell r="I110">
            <v>2.3993562921189649E-4</v>
          </cell>
          <cell r="J110">
            <v>2.3078799548686271E-4</v>
          </cell>
          <cell r="K110">
            <v>2.2593956788667972E-4</v>
          </cell>
          <cell r="L110">
            <v>2.2664987868530319E-4</v>
          </cell>
          <cell r="M110">
            <v>2.2425615940355805E-4</v>
          </cell>
          <cell r="N110">
            <v>2.3051603758893996E-4</v>
          </cell>
          <cell r="O110">
            <v>2.6629071863627676E-4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4.1298279636614536E-3</v>
          </cell>
          <cell r="E111">
            <v>1.3679738297094427E-2</v>
          </cell>
          <cell r="F111">
            <v>1.3893467262383578E-2</v>
          </cell>
          <cell r="G111">
            <v>1.492935989021191E-3</v>
          </cell>
          <cell r="H111">
            <v>1.2289705549981057E-3</v>
          </cell>
          <cell r="I111">
            <v>1.2090109440425448E-3</v>
          </cell>
          <cell r="J111">
            <v>1.1037189805487811E-3</v>
          </cell>
          <cell r="K111">
            <v>1.052179040292403E-3</v>
          </cell>
          <cell r="L111">
            <v>1.0353573356204836E-3</v>
          </cell>
          <cell r="M111">
            <v>1.0244226074302596E-3</v>
          </cell>
          <cell r="N111">
            <v>1.053018302415496E-3</v>
          </cell>
          <cell r="O111">
            <v>1.2164403111396725E-3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6.6814467407632705E-7</v>
          </cell>
          <cell r="F112">
            <v>4.6998764442136598E-7</v>
          </cell>
          <cell r="G112">
            <v>2.6799004303819198E-7</v>
          </cell>
          <cell r="H112">
            <v>4.3255819129916098E-6</v>
          </cell>
          <cell r="I112">
            <v>1.9992692373083202E-6</v>
          </cell>
          <cell r="J112">
            <v>3.5320187356920798E-6</v>
          </cell>
          <cell r="K112">
            <v>2.1508468291642199E-6</v>
          </cell>
          <cell r="L112">
            <v>2.8992453229975799E-6</v>
          </cell>
          <cell r="M112">
            <v>3.6866318977929998E-6</v>
          </cell>
          <cell r="N112">
            <v>2.0513055632310601E-6</v>
          </cell>
          <cell r="O112">
            <v>3.9388527571471501E-6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1.3972708078076745E-5</v>
          </cell>
          <cell r="E113">
            <v>4.4668144674076328E-5</v>
          </cell>
          <cell r="F113">
            <v>4.5138132318497692E-5</v>
          </cell>
          <cell r="G113">
            <v>4.3865737104147423E-6</v>
          </cell>
          <cell r="H113">
            <v>4.3950809809517996E-6</v>
          </cell>
          <cell r="I113">
            <v>4.6054234067351183E-6</v>
          </cell>
          <cell r="J113">
            <v>4.5686618193100696E-6</v>
          </cell>
          <cell r="K113">
            <v>4.516332389051608E-6</v>
          </cell>
          <cell r="L113">
            <v>4.4647144790175136E-6</v>
          </cell>
          <cell r="M113">
            <v>4.4350720664891846E-6</v>
          </cell>
          <cell r="N113">
            <v>4.5320827709208707E-6</v>
          </cell>
          <cell r="O113">
            <v>5.3156888796116211E-6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3.0059139621356713E-3</v>
          </cell>
          <cell r="F114">
            <v>2.5663994175670328E-2</v>
          </cell>
          <cell r="G114">
            <v>0.37749486008020028</v>
          </cell>
          <cell r="H114">
            <v>0.58683934585878184</v>
          </cell>
          <cell r="I114">
            <v>0.47556813555140209</v>
          </cell>
          <cell r="J114">
            <v>1.479928743449441</v>
          </cell>
          <cell r="K114">
            <v>1.4788043715967416</v>
          </cell>
          <cell r="L114">
            <v>2.6410217502401685</v>
          </cell>
          <cell r="M114">
            <v>4.066557162134778</v>
          </cell>
          <cell r="N114">
            <v>3.7467257254272597</v>
          </cell>
          <cell r="O114">
            <v>3.7477224692951334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3.0059139621356709E-3</v>
          </cell>
          <cell r="F115">
            <v>2.5663994175670328E-2</v>
          </cell>
          <cell r="G115">
            <v>0.37749486008020022</v>
          </cell>
          <cell r="H115">
            <v>0.58683934585878184</v>
          </cell>
          <cell r="I115">
            <v>0.47556813555140204</v>
          </cell>
          <cell r="J115">
            <v>1.479928743449441</v>
          </cell>
          <cell r="K115">
            <v>1.4788043715967416</v>
          </cell>
          <cell r="L115">
            <v>2.6410217502401685</v>
          </cell>
          <cell r="M115">
            <v>4.0665571621347771</v>
          </cell>
          <cell r="N115">
            <v>3.7467257254272592</v>
          </cell>
          <cell r="O115">
            <v>3.7477224692951334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2.9968736542256937E-3</v>
          </cell>
          <cell r="F116">
            <v>2.5667109841861442E-2</v>
          </cell>
          <cell r="G116">
            <v>0.37753261334141919</v>
          </cell>
          <cell r="H116">
            <v>0.58689803566231591</v>
          </cell>
          <cell r="I116">
            <v>0.47561569712124047</v>
          </cell>
          <cell r="J116">
            <v>1.4800767511242627</v>
          </cell>
          <cell r="K116">
            <v>1.4789522668234121</v>
          </cell>
          <cell r="L116">
            <v>2.6412858788283011</v>
          </cell>
          <cell r="M116">
            <v>4.0669638585207668</v>
          </cell>
          <cell r="N116">
            <v>3.7471004354708084</v>
          </cell>
          <cell r="O116">
            <v>3.7480972790228888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2.9968736542256937E-3</v>
          </cell>
          <cell r="F117">
            <v>2.5667109841861442E-2</v>
          </cell>
          <cell r="G117">
            <v>0.37753261334141919</v>
          </cell>
          <cell r="H117">
            <v>0.58689803566231591</v>
          </cell>
          <cell r="I117">
            <v>0.47561569712124047</v>
          </cell>
          <cell r="J117">
            <v>1.4800767511242627</v>
          </cell>
          <cell r="K117">
            <v>1.4789522668234121</v>
          </cell>
          <cell r="L117">
            <v>2.6412858788283011</v>
          </cell>
          <cell r="M117">
            <v>4.0669638585207668</v>
          </cell>
          <cell r="N117">
            <v>3.7471004354708084</v>
          </cell>
          <cell r="O117">
            <v>3.7480972790228888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0.113589583846657</v>
          </cell>
          <cell r="F118">
            <v>0.11907773562782401</v>
          </cell>
          <cell r="G118">
            <v>12.5874617144762</v>
          </cell>
          <cell r="H118">
            <v>0.13811565568737399</v>
          </cell>
          <cell r="J118">
            <v>14.42000922483</v>
          </cell>
          <cell r="L118">
            <v>11.5139043296138</v>
          </cell>
          <cell r="M118">
            <v>21.784205651711201</v>
          </cell>
          <cell r="N118">
            <v>2.3465997380883601</v>
          </cell>
          <cell r="O118">
            <v>6.8673227815875997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0.113589583846657</v>
          </cell>
          <cell r="F119">
            <v>0.23264853515699213</v>
          </cell>
          <cell r="G119">
            <v>12.819980226616508</v>
          </cell>
          <cell r="H119">
            <v>12.895366012336138</v>
          </cell>
          <cell r="I119">
            <v>10.33593619711241</v>
          </cell>
          <cell r="J119">
            <v>14.557887188781434</v>
          </cell>
          <cell r="K119">
            <v>14.409068868555138</v>
          </cell>
          <cell r="L119">
            <v>23.980816773485682</v>
          </cell>
          <cell r="M119">
            <v>33.28945371821947</v>
          </cell>
          <cell r="N119">
            <v>31.973561470063885</v>
          </cell>
          <cell r="O119">
            <v>30.997695431603905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53.381040602750801</v>
          </cell>
          <cell r="E120">
            <v>130.51834786031401</v>
          </cell>
          <cell r="F120">
            <v>39.9726625388382</v>
          </cell>
          <cell r="G120">
            <v>20.127031003812299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0.20078161336697628</v>
          </cell>
          <cell r="E121">
            <v>0.49549281793474315</v>
          </cell>
          <cell r="F121">
            <v>0.15385194378171854</v>
          </cell>
          <cell r="G121">
            <v>7.7467515191982597E-2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0.72332033337060753</v>
          </cell>
          <cell r="E122">
            <v>1.7685412989202491</v>
          </cell>
          <cell r="F122">
            <v>0.54163499375119428</v>
          </cell>
          <cell r="G122">
            <v>0.27272399734163011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3.9828900646965759E-2</v>
          </cell>
          <cell r="E123">
            <v>3.9825029200873482E-2</v>
          </cell>
          <cell r="F123">
            <v>3.0633406539912166E-2</v>
          </cell>
          <cell r="G123">
            <v>1.531732226696894E-2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2.5114375548442657E-2</v>
          </cell>
          <cell r="E124">
            <v>2.7711235288571032E-2</v>
          </cell>
          <cell r="F124">
            <v>2.9209727113197522E-2</v>
          </cell>
          <cell r="G124">
            <v>3.1665479801894089E-2</v>
          </cell>
          <cell r="H124">
            <v>3.3119334216079793E-2</v>
          </cell>
          <cell r="I124">
            <v>3.3901896025952276E-2</v>
          </cell>
          <cell r="J124">
            <v>3.5174822594445897E-2</v>
          </cell>
          <cell r="K124">
            <v>3.6448831071705122E-2</v>
          </cell>
          <cell r="L124">
            <v>3.7021725983343433E-2</v>
          </cell>
          <cell r="M124">
            <v>3.7897894357816195E-2</v>
          </cell>
          <cell r="N124">
            <v>3.8145562804593226E-2</v>
          </cell>
          <cell r="O124">
            <v>3.8633446149798786E-2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1.5034918047675323</v>
          </cell>
          <cell r="E125">
            <v>1.6589548514151677</v>
          </cell>
          <cell r="F125">
            <v>1.7486632406797671</v>
          </cell>
          <cell r="G125">
            <v>1.8956788029369014</v>
          </cell>
          <cell r="H125">
            <v>1.9827149385890523</v>
          </cell>
          <cell r="I125">
            <v>2.029563615578764</v>
          </cell>
          <cell r="J125">
            <v>2.105768363736229</v>
          </cell>
          <cell r="K125">
            <v>2.1820378812111461</v>
          </cell>
          <cell r="L125">
            <v>2.2163346847681287</v>
          </cell>
          <cell r="M125">
            <v>2.2687871922204992</v>
          </cell>
          <cell r="N125">
            <v>2.2836140581845923</v>
          </cell>
          <cell r="O125">
            <v>2.3128215775905301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2.2686761001446501E-8</v>
          </cell>
          <cell r="E126">
            <v>2.3974024990413E-4</v>
          </cell>
          <cell r="F126">
            <v>1.38333083812782E-4</v>
          </cell>
          <cell r="G126">
            <v>2.2670936008235999E-4</v>
          </cell>
          <cell r="H126">
            <v>1.3422361674729201E-4</v>
          </cell>
          <cell r="I126">
            <v>7.2242109681577599E-5</v>
          </cell>
          <cell r="J126">
            <v>1.17513641491112E-4</v>
          </cell>
          <cell r="K126">
            <v>1.7208922909998799E-3</v>
          </cell>
          <cell r="L126">
            <v>1.1631915917903199E-3</v>
          </cell>
          <cell r="M126">
            <v>2.8878379749572801E-4</v>
          </cell>
          <cell r="N126">
            <v>1.44623379942552E-4</v>
          </cell>
          <cell r="O126">
            <v>1.2967972955769901E-4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2.3166871744441813E-3</v>
          </cell>
          <cell r="E127">
            <v>2.5564274243483108E-3</v>
          </cell>
          <cell r="F127">
            <v>2.6947605081610927E-3</v>
          </cell>
          <cell r="G127">
            <v>2.9214698682434518E-3</v>
          </cell>
          <cell r="H127">
            <v>3.0556934849907446E-3</v>
          </cell>
          <cell r="I127">
            <v>3.1279355946723219E-3</v>
          </cell>
          <cell r="J127">
            <v>3.2454492361634339E-3</v>
          </cell>
          <cell r="K127">
            <v>3.3630758731426958E-3</v>
          </cell>
          <cell r="L127">
            <v>3.41593821346908E-3</v>
          </cell>
          <cell r="M127">
            <v>3.4968470482059002E-3</v>
          </cell>
          <cell r="N127">
            <v>3.5197080529512006E-3</v>
          </cell>
          <cell r="O127">
            <v>3.5646844312772802E-3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813.62891923780103</v>
          </cell>
          <cell r="E128">
            <v>545.83725382862201</v>
          </cell>
          <cell r="F128">
            <v>199.76986296990901</v>
          </cell>
          <cell r="G128">
            <v>200.80535634986001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2.8753028431465086</v>
          </cell>
          <cell r="E129">
            <v>1.9952284976742378</v>
          </cell>
          <cell r="F129">
            <v>0.76661671983174084</v>
          </cell>
          <cell r="G129">
            <v>0.77059042500700614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11.099985255631665</v>
          </cell>
          <cell r="E130">
            <v>7.4466201068024755</v>
          </cell>
          <cell r="F130">
            <v>2.7253733010901624</v>
          </cell>
          <cell r="G130">
            <v>2.7395000866283734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0.2286955858920269</v>
          </cell>
          <cell r="E131">
            <v>0.19846056250127658</v>
          </cell>
          <cell r="F131">
            <v>7.6331134535491188E-2</v>
          </cell>
          <cell r="G131">
            <v>7.6330980616796149E-2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0.20447351851042442</v>
          </cell>
          <cell r="E132">
            <v>0.13748348660308293</v>
          </cell>
          <cell r="F132">
            <v>0.23096895639728177</v>
          </cell>
          <cell r="G132">
            <v>2.2534419574759195E-2</v>
          </cell>
          <cell r="H132">
            <v>1.0322835198648409E-2</v>
          </cell>
          <cell r="I132">
            <v>3.8658457569763199E-3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2.2351761292262354E-3</v>
          </cell>
          <cell r="E133">
            <v>1.5571624905937362E-3</v>
          </cell>
          <cell r="F133">
            <v>2.4992550866635601E-3</v>
          </cell>
          <cell r="G133">
            <v>2.4402848076883821E-4</v>
          </cell>
          <cell r="H133">
            <v>1.063346610216495E-4</v>
          </cell>
          <cell r="I133">
            <v>3.8383187939212026E-5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3.625416994865677E-3</v>
          </cell>
          <cell r="E134">
            <v>2.4376504716858696E-3</v>
          </cell>
          <cell r="F134">
            <v>4.095194262363152E-3</v>
          </cell>
          <cell r="G134">
            <v>3.9954644636097821E-4</v>
          </cell>
          <cell r="H134">
            <v>1.830289928838372E-4</v>
          </cell>
          <cell r="I134">
            <v>6.8543364485395707E-5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3.53325697395146E-6</v>
          </cell>
          <cell r="F135">
            <v>8.9644036304930996E-5</v>
          </cell>
          <cell r="G135">
            <v>1.73580407188729E-8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2.5629355550414398E-4</v>
          </cell>
          <cell r="E136">
            <v>1.6429104987949875E-4</v>
          </cell>
          <cell r="F136">
            <v>2.5152832866793921E-4</v>
          </cell>
          <cell r="G136">
            <v>9.5118467923530048E-6</v>
          </cell>
          <cell r="H136">
            <v>1.4844882210720718E-6</v>
          </cell>
          <cell r="I136">
            <v>-6.8563893193940753E-8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0.73998145859981879</v>
          </cell>
          <cell r="E137">
            <v>1.6305255608047677</v>
          </cell>
          <cell r="F137">
            <v>4.7404330405427366</v>
          </cell>
          <cell r="G137">
            <v>16.595017824049233</v>
          </cell>
          <cell r="H137">
            <v>33.205162330869392</v>
          </cell>
          <cell r="I137">
            <v>42.94919700886701</v>
          </cell>
          <cell r="J137">
            <v>46.572303683535736</v>
          </cell>
          <cell r="K137">
            <v>47.756449658751706</v>
          </cell>
          <cell r="L137">
            <v>43.757372456034886</v>
          </cell>
          <cell r="M137">
            <v>46.133920844840716</v>
          </cell>
          <cell r="N137">
            <v>44.965652896201142</v>
          </cell>
          <cell r="O137">
            <v>44.308156530547812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0.73998145859981879</v>
          </cell>
          <cell r="E138">
            <v>1.6305255608047677</v>
          </cell>
          <cell r="F138">
            <v>4.7404330405427366</v>
          </cell>
          <cell r="G138">
            <v>16.595017824049233</v>
          </cell>
          <cell r="H138">
            <v>33.205162330869392</v>
          </cell>
          <cell r="I138">
            <v>42.94919700886701</v>
          </cell>
          <cell r="J138">
            <v>46.572303683535736</v>
          </cell>
          <cell r="K138">
            <v>47.756449658751706</v>
          </cell>
          <cell r="L138">
            <v>43.757372456034886</v>
          </cell>
          <cell r="M138">
            <v>46.133920844840716</v>
          </cell>
          <cell r="N138">
            <v>44.965652896201142</v>
          </cell>
          <cell r="O138">
            <v>44.308156530547812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1.87549345900711E-6</v>
          </cell>
          <cell r="E139">
            <v>1.4650053905618601E-6</v>
          </cell>
          <cell r="F139">
            <v>1.21531524072153</v>
          </cell>
          <cell r="G139">
            <v>8.0826638972179392</v>
          </cell>
          <cell r="H139">
            <v>14.8523040638868</v>
          </cell>
          <cell r="I139">
            <v>11.526292306932</v>
          </cell>
          <cell r="J139">
            <v>8.4024100954797891</v>
          </cell>
          <cell r="K139">
            <v>20.1342826455226</v>
          </cell>
          <cell r="L139">
            <v>12.9564947918147</v>
          </cell>
          <cell r="M139">
            <v>9.9862509110655395</v>
          </cell>
          <cell r="N139">
            <v>22.7941331051125</v>
          </cell>
          <cell r="O139">
            <v>13.463646511391399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1.2762598325515089</v>
          </cell>
          <cell r="E140">
            <v>1.2762612975568994</v>
          </cell>
          <cell r="F140">
            <v>2.4915765382784301</v>
          </cell>
          <cell r="G140">
            <v>10.574240435496369</v>
          </cell>
          <cell r="H140">
            <v>24.481262177692209</v>
          </cell>
          <cell r="I140">
            <v>33.178771325206696</v>
          </cell>
          <cell r="J140">
            <v>34.7810064662985</v>
          </cell>
          <cell r="K140">
            <v>40.062985047934397</v>
          </cell>
          <cell r="L140">
            <v>42.150968422767697</v>
          </cell>
          <cell r="M140">
            <v>43.077028348402798</v>
          </cell>
          <cell r="N140">
            <v>45.195715445770702</v>
          </cell>
          <cell r="O140">
            <v>46.2440305275694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3.09045508968478</v>
          </cell>
          <cell r="E141">
            <v>3.1939479919164406</v>
          </cell>
          <cell r="F141">
            <v>3.4056510779691318</v>
          </cell>
          <cell r="G141">
            <v>1.8114377753687738E-2</v>
          </cell>
          <cell r="H141">
            <v>1.0679640097124309E-2</v>
          </cell>
          <cell r="I141">
            <v>4.72154371812344E-3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3.461779640899286E-2</v>
          </cell>
          <cell r="E142">
            <v>3.5614567508277933E-2</v>
          </cell>
          <cell r="F142">
            <v>3.7228632255906176E-2</v>
          </cell>
          <cell r="G142">
            <v>1.7129945983718957E-4</v>
          </cell>
          <cell r="H142">
            <v>9.2240629400512853E-5</v>
          </cell>
          <cell r="I142">
            <v>3.7686039451894135E-5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5.4795303008595378E-2</v>
          </cell>
          <cell r="E143">
            <v>5.6630283544617722E-2</v>
          </cell>
          <cell r="F143">
            <v>6.0383884361154702E-2</v>
          </cell>
          <cell r="G143">
            <v>3.2117691052637945E-4</v>
          </cell>
          <cell r="H143">
            <v>1.8935532087099784E-4</v>
          </cell>
          <cell r="I143">
            <v>8.3715314151124731E-5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2.6603670649440698E-6</v>
          </cell>
          <cell r="F144">
            <v>9.4964445745977608E-6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2.6902364593150698E-3</v>
          </cell>
          <cell r="E145">
            <v>2.8417891804207174E-3</v>
          </cell>
          <cell r="F145">
            <v>2.8119697482918487E-3</v>
          </cell>
          <cell r="G145">
            <v>-9.8843891008140033E-7</v>
          </cell>
          <cell r="H145">
            <v>-5.4246001408435633E-7</v>
          </cell>
          <cell r="I145">
            <v>-1.1933104044333991E-7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324.75989504492424</v>
          </cell>
          <cell r="E146">
            <v>384.67838014384211</v>
          </cell>
          <cell r="F146">
            <v>212.60295188103973</v>
          </cell>
          <cell r="G146">
            <v>136.57068731273324</v>
          </cell>
          <cell r="H146">
            <v>0.41166635125353646</v>
          </cell>
          <cell r="I146">
            <v>1.9370174746787702E-2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1.5157581647390139</v>
          </cell>
          <cell r="E147">
            <v>1.7954168738136491</v>
          </cell>
          <cell r="F147">
            <v>0.99228588590572087</v>
          </cell>
          <cell r="G147">
            <v>0.63741902099598613</v>
          </cell>
          <cell r="H147">
            <v>1.9213783554602689E-3</v>
          </cell>
          <cell r="I147">
            <v>9.0406792750082242E-5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4.4305579133004693</v>
          </cell>
          <cell r="E148">
            <v>5.2479997291110729</v>
          </cell>
          <cell r="F148">
            <v>2.9004495481724444</v>
          </cell>
          <cell r="G148">
            <v>1.8631744517426101</v>
          </cell>
          <cell r="H148">
            <v>5.616184873854518E-3</v>
          </cell>
          <cell r="I148">
            <v>2.6425886421265621E-4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4.2842107348700398E-5</v>
          </cell>
          <cell r="F149">
            <v>2.1139799697154199E-5</v>
          </cell>
          <cell r="G149">
            <v>1.32384569386927E-4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0.10616865942426085</v>
          </cell>
          <cell r="E150">
            <v>0.12519838114355183</v>
          </cell>
          <cell r="F150">
            <v>9.8767710087506844E-2</v>
          </cell>
          <cell r="G150">
            <v>6.3003423111892942E-2</v>
          </cell>
          <cell r="H150">
            <v>1.4317138936613752E-4</v>
          </cell>
          <cell r="I150">
            <v>5.9927670618432013E-6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0.24469130599029787</v>
          </cell>
          <cell r="E151">
            <v>0.26492936499104286</v>
          </cell>
          <cell r="F151">
            <v>0.33053275195452086</v>
          </cell>
          <cell r="G151">
            <v>3.9279661502847382E-2</v>
          </cell>
          <cell r="H151">
            <v>1.373000222145993E-2</v>
          </cell>
          <cell r="I151">
            <v>4.5975532005538503E-3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2.0342357179316943E-3</v>
          </cell>
          <cell r="E152">
            <v>2.2321099207884419E-3</v>
          </cell>
          <cell r="F152">
            <v>2.795032896551398E-3</v>
          </cell>
          <cell r="G152">
            <v>3.399465232107597E-4</v>
          </cell>
          <cell r="H152">
            <v>1.2042958974727782E-4</v>
          </cell>
          <cell r="I152">
            <v>3.7544259255584596E-5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4.3384983331613142E-3</v>
          </cell>
          <cell r="E153">
            <v>4.6973291665078493E-3</v>
          </cell>
          <cell r="F153">
            <v>5.8605097864276598E-3</v>
          </cell>
          <cell r="G153">
            <v>6.9644789898665649E-4</v>
          </cell>
          <cell r="H153">
            <v>2.4343975569964443E-4</v>
          </cell>
          <cell r="I153">
            <v>8.1516900719039959E-5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3.8095771242420599E-6</v>
          </cell>
          <cell r="F154">
            <v>2.0617807264351299E-5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1.5112174236928E-4</v>
          </cell>
          <cell r="E155">
            <v>1.6204012671573132E-4</v>
          </cell>
          <cell r="F155">
            <v>1.8064599684976577E-4</v>
          </cell>
          <cell r="G155">
            <v>1.1764234300919505E-5</v>
          </cell>
          <cell r="H155">
            <v>1.669490817387022E-6</v>
          </cell>
          <cell r="I155">
            <v>-1.3542539289741976E-7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2.7011883406367216</v>
          </cell>
          <cell r="E156">
            <v>2.6659840921415094</v>
          </cell>
          <cell r="F156">
            <v>2.6496684908710568</v>
          </cell>
          <cell r="G156">
            <v>1.2507997391347052E-2</v>
          </cell>
          <cell r="H156">
            <v>1.090959702340861E-2</v>
          </cell>
          <cell r="I156">
            <v>4.8484600747030395E-3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3.2698325848908416E-2</v>
          </cell>
          <cell r="E157">
            <v>3.2221600364742566E-2</v>
          </cell>
          <cell r="F157">
            <v>3.1335373525960469E-2</v>
          </cell>
          <cell r="G157">
            <v>1.1275952609663571E-4</v>
          </cell>
          <cell r="H157">
            <v>9.2113812342330478E-5</v>
          </cell>
          <cell r="I157">
            <v>3.7680873151565439E-5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4.7893410294977248E-2</v>
          </cell>
          <cell r="E158">
            <v>4.7269221491870683E-2</v>
          </cell>
          <cell r="F158">
            <v>4.6979937781401797E-2</v>
          </cell>
          <cell r="G158">
            <v>2.2177300339267864E-4</v>
          </cell>
          <cell r="H158">
            <v>1.9343257133703226E-4</v>
          </cell>
          <cell r="I158">
            <v>8.5965604161401159E-5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3.5959649333381598E-6</v>
          </cell>
          <cell r="F159">
            <v>1.0047825466338001E-4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2.6074482428115001E-3</v>
          </cell>
          <cell r="E160">
            <v>2.5368117168090795E-3</v>
          </cell>
          <cell r="F160">
            <v>2.4598733951552544E-3</v>
          </cell>
          <cell r="G160">
            <v>-7.5655945409760887E-7</v>
          </cell>
          <cell r="H160">
            <v>-5.7178460500769204E-7</v>
          </cell>
          <cell r="I160">
            <v>-1.2445630785956929E-7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2.4455703656861501E-2</v>
          </cell>
          <cell r="F161">
            <v>5.3355952967423799E-2</v>
          </cell>
          <cell r="G161">
            <v>0.1574026763969088</v>
          </cell>
          <cell r="H161">
            <v>0.12403242687433672</v>
          </cell>
          <cell r="I161">
            <v>6.4609004630405337E-2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1.717785446456402E-4</v>
          </cell>
          <cell r="F162">
            <v>3.8865585899387685E-4</v>
          </cell>
          <cell r="G162">
            <v>1.2624155058108405E-3</v>
          </cell>
          <cell r="H162">
            <v>1.0011086186731209E-3</v>
          </cell>
          <cell r="I162">
            <v>5.2952074592539731E-4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3.3137809833145611E-4</v>
          </cell>
          <cell r="F163">
            <v>7.2298039251251665E-4</v>
          </cell>
          <cell r="G163">
            <v>2.1328275934540532E-3</v>
          </cell>
          <cell r="H163">
            <v>1.6806561907091705E-3</v>
          </cell>
          <cell r="I163">
            <v>8.7546076734966623E-4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1.7855515306088101E-5</v>
          </cell>
          <cell r="F164">
            <v>2.3682851966460201E-5</v>
          </cell>
          <cell r="G164">
            <v>1.5076817501686099E-4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1.7617802136099799E-5</v>
          </cell>
          <cell r="F165">
            <v>3.99769409389205E-5</v>
          </cell>
          <cell r="G165">
            <v>1.76827084249402E-4</v>
          </cell>
          <cell r="H165">
            <v>1.35755965121447E-4</v>
          </cell>
          <cell r="I165">
            <v>7.0816622037269005E-5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2.8773914363701983E-2</v>
          </cell>
          <cell r="G166">
            <v>3.042682872740389E-2</v>
          </cell>
          <cell r="H166">
            <v>3.1023641718362919E-2</v>
          </cell>
          <cell r="I166">
            <v>3.1892522889951397E-2</v>
          </cell>
          <cell r="J166">
            <v>3.2426583620297177E-2</v>
          </cell>
          <cell r="K166">
            <v>3.2960644350642984E-2</v>
          </cell>
          <cell r="L166">
            <v>3.5939564798539693E-2</v>
          </cell>
          <cell r="M166">
            <v>3.8019840657423198E-2</v>
          </cell>
          <cell r="N166">
            <v>4.0091477970173192E-2</v>
          </cell>
          <cell r="O166">
            <v>4.2130119148439206E-2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0.35078787907941233</v>
          </cell>
          <cell r="G167">
            <v>0.44905706465165934</v>
          </cell>
          <cell r="H167">
            <v>0.45786518239100965</v>
          </cell>
          <cell r="I167">
            <v>0.4706886426319784</v>
          </cell>
          <cell r="J167">
            <v>0.47857062553803131</v>
          </cell>
          <cell r="K167">
            <v>0.48645260844408511</v>
          </cell>
          <cell r="L167">
            <v>0.5304172714770905</v>
          </cell>
          <cell r="M167">
            <v>0.5611192082193377</v>
          </cell>
          <cell r="N167">
            <v>0.59169365220825365</v>
          </cell>
          <cell r="O167">
            <v>0.62178111980442863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2.8579583275952999E-2</v>
          </cell>
          <cell r="F168">
            <v>7.2699945223299395E-2</v>
          </cell>
          <cell r="G168">
            <v>0.21611381755053449</v>
          </cell>
          <cell r="H168">
            <v>0.16022407935651639</v>
          </cell>
          <cell r="I168">
            <v>7.8685043080311698E-2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1.6161681237501294E-4</v>
          </cell>
          <cell r="F169">
            <v>4.2884239527499109E-4</v>
          </cell>
          <cell r="G169">
            <v>1.4004285465535077E-3</v>
          </cell>
          <cell r="H169">
            <v>1.0448356151554641E-3</v>
          </cell>
          <cell r="I169">
            <v>5.2236837595960367E-4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3.8725722596142325E-4</v>
          </cell>
          <cell r="F170">
            <v>9.8509410871679224E-4</v>
          </cell>
          <cell r="G170">
            <v>2.9283715115248645E-3</v>
          </cell>
          <cell r="H170">
            <v>2.171057985860658E-3</v>
          </cell>
          <cell r="I170">
            <v>1.0661929956681799E-3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1.1746271446247699E-5</v>
          </cell>
          <cell r="F171">
            <v>2.0406487547885999E-5</v>
          </cell>
          <cell r="G171">
            <v>9.27704644035871E-5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1.15898915617603E-5</v>
          </cell>
          <cell r="F172">
            <v>3.1061314338938003E-5</v>
          </cell>
          <cell r="G172">
            <v>1.1443280669378099E-4</v>
          </cell>
          <cell r="H172">
            <v>8.7334063804237705E-5</v>
          </cell>
          <cell r="I172">
            <v>4.4152188262954E-5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1.9711884834507101E-2</v>
          </cell>
          <cell r="F173">
            <v>3.9406471680529603E-2</v>
          </cell>
          <cell r="G173">
            <v>0.14941556357302749</v>
          </cell>
          <cell r="H173">
            <v>0.11902440997125908</v>
          </cell>
          <cell r="I173">
            <v>6.3913993693064206E-2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1.5114294698152509E-4</v>
          </cell>
          <cell r="F174">
            <v>3.1077866753316763E-4</v>
          </cell>
          <cell r="G174">
            <v>1.2849955184895067E-3</v>
          </cell>
          <cell r="H174">
            <v>1.0281496504829317E-3</v>
          </cell>
          <cell r="I174">
            <v>5.5784399259548316E-4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2.6892066622792842E-4</v>
          </cell>
          <cell r="F175">
            <v>5.3760534352700667E-4</v>
          </cell>
          <cell r="G175">
            <v>2.0384115084996941E-3</v>
          </cell>
          <cell r="H175">
            <v>1.6237982260744771E-3</v>
          </cell>
          <cell r="I175">
            <v>8.719508007239313E-4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1.53431360082665E-5</v>
          </cell>
          <cell r="F176">
            <v>1.7381291715198199E-5</v>
          </cell>
          <cell r="G176">
            <v>1.6203344742249799E-4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1.51388705230333E-5</v>
          </cell>
          <cell r="F177">
            <v>3.1422233476553803E-5</v>
          </cell>
          <cell r="G177">
            <v>1.8016561617982901E-4</v>
          </cell>
          <cell r="H177">
            <v>1.39923384034869E-4</v>
          </cell>
          <cell r="I177">
            <v>7.5309164255689203E-5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3.2910183109779903E-2</v>
          </cell>
          <cell r="F178">
            <v>8.4586582500812996E-2</v>
          </cell>
          <cell r="G178">
            <v>0.18576741151933529</v>
          </cell>
          <cell r="H178">
            <v>0.13738310851163299</v>
          </cell>
          <cell r="I178">
            <v>6.2771634485628169E-2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1.7301030864114633E-4</v>
          </cell>
          <cell r="F179">
            <v>4.6407716786579328E-4</v>
          </cell>
          <cell r="G179">
            <v>1.1066185173565634E-3</v>
          </cell>
          <cell r="H179">
            <v>8.2559146475138286E-4</v>
          </cell>
          <cell r="I179">
            <v>3.8625334680882491E-4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4.4593744051192266E-4</v>
          </cell>
          <cell r="F180">
            <v>1.1461596544825603E-3</v>
          </cell>
          <cell r="G180">
            <v>2.5171735978229675E-3</v>
          </cell>
          <cell r="H180">
            <v>1.8615597359299839E-3</v>
          </cell>
          <cell r="I180">
            <v>8.5056415292179182E-4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1.1595594752494201E-5</v>
          </cell>
          <cell r="F181">
            <v>2.02862121269537E-5</v>
          </cell>
          <cell r="G181">
            <v>5.5525108607767502E-5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1.14412208495705E-5</v>
          </cell>
          <cell r="F182">
            <v>3.0802479166325203E-5</v>
          </cell>
          <cell r="G182">
            <v>7.8902216748137895E-5</v>
          </cell>
          <cell r="H182">
            <v>5.8432802437006503E-5</v>
          </cell>
          <cell r="I182">
            <v>2.7224982006541902E-5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2.3822991897970502E-2</v>
          </cell>
          <cell r="F183">
            <v>5.5097084605125898E-2</v>
          </cell>
          <cell r="G183">
            <v>0.1713598477936456</v>
          </cell>
          <cell r="H183">
            <v>0.12647636857781025</v>
          </cell>
          <cell r="I183">
            <v>6.190267024507963E-2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1.4693600768024418E-4</v>
          </cell>
          <cell r="F184">
            <v>3.5130519291699125E-4</v>
          </cell>
          <cell r="G184">
            <v>1.1851364718537111E-3</v>
          </cell>
          <cell r="H184">
            <v>8.7935062877509047E-4</v>
          </cell>
          <cell r="I184">
            <v>4.3682785981891858E-4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3.2500671074993907E-4</v>
          </cell>
          <cell r="F185">
            <v>7.5166554713677956E-4</v>
          </cell>
          <cell r="G185">
            <v>2.3377878280169979E-3</v>
          </cell>
          <cell r="H185">
            <v>1.725462054267537E-3</v>
          </cell>
          <cell r="I185">
            <v>8.4451119024665344E-4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1.0449195164748201E-5</v>
          </cell>
          <cell r="F186">
            <v>1.5534654799361499E-5</v>
          </cell>
          <cell r="G186">
            <v>7.6170281818413303E-5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1.0310083452548501E-5</v>
          </cell>
          <cell r="F187">
            <v>2.50477874557397E-5</v>
          </cell>
          <cell r="G187">
            <v>9.3498843781913296E-5</v>
          </cell>
          <cell r="H187">
            <v>7.1158987850167401E-5</v>
          </cell>
          <cell r="I187">
            <v>3.6130894961459902E-5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3.5636140645580898E-2</v>
          </cell>
          <cell r="F188">
            <v>9.7406613552344284E-2</v>
          </cell>
          <cell r="G188">
            <v>0.31084438655389846</v>
          </cell>
          <cell r="H188">
            <v>0.22851316533643432</v>
          </cell>
          <cell r="I188">
            <v>0.10947132544880418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1.8992642708264912E-4</v>
          </cell>
          <cell r="F189">
            <v>5.4181231792122778E-4</v>
          </cell>
          <cell r="G189">
            <v>1.8982955569466383E-3</v>
          </cell>
          <cell r="H189">
            <v>1.4034378163276082E-3</v>
          </cell>
          <cell r="I189">
            <v>6.8311445396122719E-4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4.8287453449296546E-4</v>
          </cell>
          <cell r="F190">
            <v>1.3198728123623897E-3</v>
          </cell>
          <cell r="G190">
            <v>4.2119835576409038E-3</v>
          </cell>
          <cell r="H190">
            <v>3.0963843541522203E-3</v>
          </cell>
          <cell r="I190">
            <v>1.4833512933442291E-3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1.4746184075877E-5</v>
          </cell>
          <cell r="F191">
            <v>2.8190386025692199E-5</v>
          </cell>
          <cell r="G191">
            <v>1.2930384531936899E-4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1.45498659018106E-5</v>
          </cell>
          <cell r="F192">
            <v>4.1532133910435402E-5</v>
          </cell>
          <cell r="G192">
            <v>1.5806392415926101E-4</v>
          </cell>
          <cell r="H192">
            <v>1.21153273785146E-4</v>
          </cell>
          <cell r="I192">
            <v>6.1514530519775199E-5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2.7147147267886199E-2</v>
          </cell>
          <cell r="F193">
            <v>6.3335229390455702E-2</v>
          </cell>
          <cell r="G193">
            <v>0.1418304307281866</v>
          </cell>
          <cell r="H193">
            <v>0.10493386897123311</v>
          </cell>
          <cell r="I193">
            <v>4.8433394845808206E-2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1.5565407469037766E-4</v>
          </cell>
          <cell r="F194">
            <v>3.755469252388836E-4</v>
          </cell>
          <cell r="G194">
            <v>9.0277495730011685E-4</v>
          </cell>
          <cell r="H194">
            <v>6.7299689012676345E-4</v>
          </cell>
          <cell r="I194">
            <v>3.1693408646092647E-4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3.7035671579653794E-4</v>
          </cell>
          <cell r="F195">
            <v>8.6405497122040407E-4</v>
          </cell>
          <cell r="G195">
            <v>1.9349308421307873E-3</v>
          </cell>
          <cell r="H195">
            <v>1.4315671073838073E-3</v>
          </cell>
          <cell r="I195">
            <v>6.6075572777364513E-4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1.0210203468550701E-5</v>
          </cell>
          <cell r="F196">
            <v>1.5168827675624201E-5</v>
          </cell>
          <cell r="G196">
            <v>4.4622438749099498E-5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1.0074273488870701E-5</v>
          </cell>
          <cell r="F197">
            <v>2.4464518131653001E-5</v>
          </cell>
          <cell r="G197">
            <v>6.3091325265249897E-5</v>
          </cell>
          <cell r="H197">
            <v>4.6487088353427002E-5</v>
          </cell>
          <cell r="I197">
            <v>2.1766960882084401E-5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9.9588156871152709</v>
          </cell>
          <cell r="F198">
            <v>7.7077831523571669</v>
          </cell>
          <cell r="G198">
            <v>2.472100316000566E-2</v>
          </cell>
          <cell r="H198">
            <v>1.6202523016924479E-2</v>
          </cell>
          <cell r="I198">
            <v>1.522113751106908E-2</v>
          </cell>
          <cell r="J198">
            <v>1.6226922046074031E-2</v>
          </cell>
          <cell r="K198">
            <v>1.3078365067159099E-2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2.2079726900850555E-2</v>
          </cell>
          <cell r="F199">
            <v>1.710989514368565E-2</v>
          </cell>
          <cell r="G199">
            <v>5.800678081935662E-5</v>
          </cell>
          <cell r="H199">
            <v>4.0601701053083315E-5</v>
          </cell>
          <cell r="I199">
            <v>4.0516855608597403E-5</v>
          </cell>
          <cell r="J199">
            <v>4.5502647815069104E-5</v>
          </cell>
          <cell r="K199">
            <v>3.751084526499939E-5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0.13586378836446497</v>
          </cell>
          <cell r="F200">
            <v>0.10515393113720567</v>
          </cell>
          <cell r="G200">
            <v>3.372578875853431E-4</v>
          </cell>
          <cell r="H200">
            <v>2.2104397021725065E-4</v>
          </cell>
          <cell r="I200">
            <v>2.0765535485769572E-4</v>
          </cell>
          <cell r="J200">
            <v>2.2137683555353336E-4</v>
          </cell>
          <cell r="K200">
            <v>1.7842244293532215E-4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4.7981417076744501E-4</v>
          </cell>
          <cell r="F201">
            <v>1.05174762394033E-5</v>
          </cell>
          <cell r="G201">
            <v>7.4962473148613494E-8</v>
          </cell>
          <cell r="J201">
            <v>6.5595142427441702E-8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4.7981417076744501E-4</v>
          </cell>
          <cell r="F202">
            <v>4.9019547959044301E-4</v>
          </cell>
          <cell r="G202">
            <v>1.1784568252899523E-7</v>
          </cell>
          <cell r="H202">
            <v>-2.4179587596246948E-7</v>
          </cell>
          <cell r="I202">
            <v>-2.3397983457306063E-7</v>
          </cell>
          <cell r="J202">
            <v>-1.3493145182061232E-7</v>
          </cell>
          <cell r="K202">
            <v>2.8252721863109502E-8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2.2276171255471999E-2</v>
          </cell>
          <cell r="F203">
            <v>5.0861978800680198E-2</v>
          </cell>
          <cell r="G203">
            <v>0.1092150217456993</v>
          </cell>
          <cell r="H203">
            <v>8.0886380110857387E-2</v>
          </cell>
          <cell r="I203">
            <v>3.7834635136914652E-2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1.213896461624579E-4</v>
          </cell>
          <cell r="F204">
            <v>2.8627069666907874E-4</v>
          </cell>
          <cell r="G204">
            <v>6.5785274976336988E-4</v>
          </cell>
          <cell r="H204">
            <v>4.9065812100729256E-4</v>
          </cell>
          <cell r="I204">
            <v>2.3430095856230896E-4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3.0390410989729913E-4</v>
          </cell>
          <cell r="F205">
            <v>6.938878417555288E-4</v>
          </cell>
          <cell r="G205">
            <v>1.4899730115375072E-3</v>
          </cell>
          <cell r="H205">
            <v>1.1034976822763619E-3</v>
          </cell>
          <cell r="I205">
            <v>5.1616146162230018E-4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8.7291629092662405E-6</v>
          </cell>
          <cell r="F206">
            <v>1.26422047707395E-5</v>
          </cell>
          <cell r="G206">
            <v>3.6423563305361402E-5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8.6129502460675607E-6</v>
          </cell>
          <cell r="F207">
            <v>2.0593853513004801E-5</v>
          </cell>
          <cell r="G207">
            <v>5.2019914053309697E-5</v>
          </cell>
          <cell r="H207">
            <v>3.8208000461710101E-5</v>
          </cell>
          <cell r="I207">
            <v>1.7793304865255101E-5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6.6880652351689607E-2</v>
          </cell>
          <cell r="F208">
            <v>0.12081642048175599</v>
          </cell>
          <cell r="G208">
            <v>0.1102538378268946</v>
          </cell>
          <cell r="H208">
            <v>2.4322968173890219E-2</v>
          </cell>
          <cell r="I208">
            <v>2.2966344278886962E-2</v>
          </cell>
          <cell r="J208">
            <v>2.7433954429508252E-2</v>
          </cell>
          <cell r="K208">
            <v>2.132622728967359E-2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1.062918188927775E-4</v>
          </cell>
          <cell r="F209">
            <v>1.9623456134721734E-4</v>
          </cell>
          <cell r="G209">
            <v>1.8304455777842197E-4</v>
          </cell>
          <cell r="H209">
            <v>4.3578138486791996E-5</v>
          </cell>
          <cell r="I209">
            <v>4.3722306219965684E-5</v>
          </cell>
          <cell r="J209">
            <v>5.5270401110529812E-5</v>
          </cell>
          <cell r="K209">
            <v>4.3946738625105519E-5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9.1242363372018623E-4</v>
          </cell>
          <cell r="F210">
            <v>1.6482458455901205E-3</v>
          </cell>
          <cell r="G210">
            <v>1.5041451272427646E-3</v>
          </cell>
          <cell r="H210">
            <v>3.3182766949372742E-4</v>
          </cell>
          <cell r="I210">
            <v>3.1331984009395593E-4</v>
          </cell>
          <cell r="J210">
            <v>3.7426950108469706E-4</v>
          </cell>
          <cell r="K210">
            <v>2.9094443778545167E-4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1.9909855267744002E-6</v>
          </cell>
          <cell r="F211">
            <v>1.5978236103860701E-6</v>
          </cell>
          <cell r="G211">
            <v>3.1634799139798602E-7</v>
          </cell>
          <cell r="J211">
            <v>1.9120557282554E-7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1.9909855267744002E-6</v>
          </cell>
          <cell r="F212">
            <v>3.5888091371604698E-6</v>
          </cell>
          <cell r="G212">
            <v>2.8354751860145891E-6</v>
          </cell>
          <cell r="H212">
            <v>-1.7853821283768994E-7</v>
          </cell>
          <cell r="I212">
            <v>-1.681600883061105E-7</v>
          </cell>
          <cell r="J212">
            <v>7.4718138347842992E-8</v>
          </cell>
          <cell r="K212">
            <v>1.6723144018438571E-7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0.41618927369711384</v>
          </cell>
          <cell r="E213">
            <v>0.3601139943195491</v>
          </cell>
          <cell r="F213">
            <v>0.2190215838647874</v>
          </cell>
          <cell r="G213">
            <v>0.13874412405076464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0.46788494855346346</v>
          </cell>
          <cell r="E214">
            <v>0.37631614692109489</v>
          </cell>
          <cell r="F214">
            <v>0.20699605830151133</v>
          </cell>
          <cell r="G214">
            <v>0.11310549756176122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4.2038786498858109E-2</v>
          </cell>
          <cell r="E215">
            <v>3.6398172512663231E-2</v>
          </cell>
          <cell r="F215">
            <v>2.2121327617220979E-2</v>
          </cell>
          <cell r="G215">
            <v>1.4013287896225935E-2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8787.1222921400094</v>
          </cell>
          <cell r="E216">
            <v>8259.8861256351502</v>
          </cell>
          <cell r="F216">
            <v>4990.8785101905396</v>
          </cell>
          <cell r="G216">
            <v>3834.1520409260802</v>
          </cell>
          <cell r="H216">
            <v>2469.0740910916302</v>
          </cell>
          <cell r="I216">
            <v>1524.3907278532299</v>
          </cell>
          <cell r="J216">
            <v>502.65874513628802</v>
          </cell>
          <cell r="K216">
            <v>29.236286880774099</v>
          </cell>
          <cell r="L216">
            <v>44.783078201172302</v>
          </cell>
          <cell r="M216">
            <v>27.192536229892301</v>
          </cell>
          <cell r="N216">
            <v>14.268969125678099</v>
          </cell>
          <cell r="O216">
            <v>8.4279297405941005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118.11713264203389</v>
          </cell>
          <cell r="E217">
            <v>111.02998600377266</v>
          </cell>
          <cell r="F217">
            <v>67.087749480368856</v>
          </cell>
          <cell r="G217">
            <v>51.538948717361862</v>
          </cell>
          <cell r="H217">
            <v>33.189472300999988</v>
          </cell>
          <cell r="I217">
            <v>20.490970287415479</v>
          </cell>
          <cell r="J217">
            <v>6.756775164725946</v>
          </cell>
          <cell r="K217">
            <v>0.39299628031191847</v>
          </cell>
          <cell r="L217">
            <v>0.60197737235749982</v>
          </cell>
          <cell r="M217">
            <v>0.36552403642003672</v>
          </cell>
          <cell r="N217">
            <v>0.19180451379291694</v>
          </cell>
          <cell r="O217">
            <v>0.11328884041570088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119.87888529522523</v>
          </cell>
          <cell r="E218">
            <v>112.68603172762818</v>
          </cell>
          <cell r="F218">
            <v>68.088383495095954</v>
          </cell>
          <cell r="G218">
            <v>52.307667679755525</v>
          </cell>
          <cell r="H218">
            <v>33.684503289108235</v>
          </cell>
          <cell r="I218">
            <v>20.796599288584353</v>
          </cell>
          <cell r="J218">
            <v>6.8575545039057015</v>
          </cell>
          <cell r="K218">
            <v>0.39885793834616839</v>
          </cell>
          <cell r="L218">
            <v>0.61095604640071333</v>
          </cell>
          <cell r="M218">
            <v>0.37097593765200854</v>
          </cell>
          <cell r="N218">
            <v>0.19466533595740995</v>
          </cell>
          <cell r="O218">
            <v>0.11497857763429876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5.4936012986770401E-2</v>
          </cell>
          <cell r="F219">
            <v>0.91347269266641062</v>
          </cell>
          <cell r="G219">
            <v>1.4401114470696184</v>
          </cell>
          <cell r="H219">
            <v>3.7241458984985702E-2</v>
          </cell>
          <cell r="I219">
            <v>2.8011875286207702E-2</v>
          </cell>
          <cell r="J219">
            <v>3.8741813981656506E-2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5.8635258827831418E-5</v>
          </cell>
          <cell r="F220">
            <v>1.0213298836020321E-3</v>
          </cell>
          <cell r="G220">
            <v>1.6610711236466809E-3</v>
          </cell>
          <cell r="H220">
            <v>4.6082434660496164E-5</v>
          </cell>
          <cell r="I220">
            <v>3.6677012340379005E-5</v>
          </cell>
          <cell r="J220">
            <v>5.2100623828084207E-5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7.4946811714557155E-4</v>
          </cell>
          <cell r="F221">
            <v>1.2462110404725921E-2</v>
          </cell>
          <cell r="G221">
            <v>1.9646813739012513E-2</v>
          </cell>
          <cell r="H221">
            <v>5.0806901753050167E-4</v>
          </cell>
          <cell r="I221">
            <v>3.8215382382275143E-4</v>
          </cell>
          <cell r="J221">
            <v>5.2853770779886134E-4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9.4106275904647404E-7</v>
          </cell>
          <cell r="F222">
            <v>2.0648344104815601E-5</v>
          </cell>
          <cell r="G222">
            <v>1.37568924111893E-5</v>
          </cell>
          <cell r="H222">
            <v>5.76976615595299E-8</v>
          </cell>
          <cell r="I222">
            <v>2.7895857180552201E-8</v>
          </cell>
          <cell r="J222">
            <v>2.5923226799907901E-8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9.4106275904647404E-7</v>
          </cell>
          <cell r="F223">
            <v>2.1589406863862001E-5</v>
          </cell>
          <cell r="G223">
            <v>3.4956354382784276E-5</v>
          </cell>
          <cell r="H223">
            <v>2.6049278691910038E-7</v>
          </cell>
          <cell r="I223">
            <v>5.6294417982631697E-8</v>
          </cell>
          <cell r="J223">
            <v>2.3229230843827996E-8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7.722578378697601E-3</v>
          </cell>
          <cell r="E224">
            <v>1.380294455004602E-2</v>
          </cell>
          <cell r="F224">
            <v>6.205228233367892E-3</v>
          </cell>
          <cell r="G224">
            <v>0.63265921144381554</v>
          </cell>
          <cell r="H224">
            <v>1.5578470275559249</v>
          </cell>
          <cell r="I224">
            <v>3.1459177834752983</v>
          </cell>
          <cell r="J224">
            <v>3.9724514015459587</v>
          </cell>
          <cell r="K224">
            <v>4.372467372981073</v>
          </cell>
          <cell r="L224">
            <v>2.9957079022317576</v>
          </cell>
          <cell r="M224">
            <v>4.5969810587694671</v>
          </cell>
          <cell r="N224">
            <v>4.4860944142782495</v>
          </cell>
          <cell r="O224">
            <v>4.7367220492029203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7.7225783786975992E-3</v>
          </cell>
          <cell r="E225">
            <v>1.3802944550046013E-2</v>
          </cell>
          <cell r="F225">
            <v>6.205228233367892E-3</v>
          </cell>
          <cell r="G225">
            <v>0.63265921144381543</v>
          </cell>
          <cell r="H225">
            <v>1.5578470275559249</v>
          </cell>
          <cell r="I225">
            <v>3.1459177834752974</v>
          </cell>
          <cell r="J225">
            <v>3.9724514015459587</v>
          </cell>
          <cell r="K225">
            <v>4.3724673729810721</v>
          </cell>
          <cell r="L225">
            <v>2.9957079022317572</v>
          </cell>
          <cell r="M225">
            <v>4.5969810587694671</v>
          </cell>
          <cell r="N225">
            <v>4.4860944142782486</v>
          </cell>
          <cell r="O225">
            <v>4.7367220492029203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7.6893199969257286E-3</v>
          </cell>
          <cell r="E226">
            <v>1.3804873992651748E-2</v>
          </cell>
          <cell r="F226">
            <v>6.2066723334118857E-3</v>
          </cell>
          <cell r="G226">
            <v>0.63272248369250095</v>
          </cell>
          <cell r="H226">
            <v>1.5580028278445619</v>
          </cell>
          <cell r="I226">
            <v>3.146232406715026</v>
          </cell>
          <cell r="J226">
            <v>3.9728486864113015</v>
          </cell>
          <cell r="K226">
            <v>4.3729046634480024</v>
          </cell>
          <cell r="L226">
            <v>2.9960075029816751</v>
          </cell>
          <cell r="M226">
            <v>4.597440802849583</v>
          </cell>
          <cell r="N226">
            <v>4.4865430685861751</v>
          </cell>
          <cell r="O226">
            <v>4.7371957687797437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7.6893199969257286E-3</v>
          </cell>
          <cell r="E227">
            <v>1.3804873992651748E-2</v>
          </cell>
          <cell r="F227">
            <v>6.2066723334118857E-3</v>
          </cell>
          <cell r="G227">
            <v>0.63272248369250095</v>
          </cell>
          <cell r="H227">
            <v>1.5580028278445619</v>
          </cell>
          <cell r="I227">
            <v>3.146232406715026</v>
          </cell>
          <cell r="J227">
            <v>3.9728486864113015</v>
          </cell>
          <cell r="K227">
            <v>4.3729046634480024</v>
          </cell>
          <cell r="L227">
            <v>2.9960075029816751</v>
          </cell>
          <cell r="M227">
            <v>4.597440802849583</v>
          </cell>
          <cell r="N227">
            <v>4.4865430685861751</v>
          </cell>
          <cell r="O227">
            <v>4.7371957687797437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8.7496020075760201E-3</v>
          </cell>
          <cell r="E228">
            <v>3.5324424574143802E-2</v>
          </cell>
          <cell r="F228">
            <v>1.19141232617632E-2</v>
          </cell>
          <cell r="G228">
            <v>13.3393385016815</v>
          </cell>
          <cell r="H228">
            <v>12.675328254154101</v>
          </cell>
          <cell r="I228">
            <v>9.2874317522276701</v>
          </cell>
          <cell r="J228">
            <v>11.2321469514103</v>
          </cell>
          <cell r="K228">
            <v>11.077934073569701</v>
          </cell>
          <cell r="L228">
            <v>8.7591381724214994</v>
          </cell>
          <cell r="M228">
            <v>9.4123861082074392</v>
          </cell>
          <cell r="N228">
            <v>8.6101307785910901</v>
          </cell>
          <cell r="O228">
            <v>6.8503932184936298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8.7496020075760201E-3</v>
          </cell>
          <cell r="E229">
            <v>4.334858576995506E-2</v>
          </cell>
          <cell r="F229">
            <v>5.2499129076898972E-2</v>
          </cell>
          <cell r="G229">
            <v>12.690310641753072</v>
          </cell>
          <cell r="H229">
            <v>22.724852148622794</v>
          </cell>
          <cell r="I229">
            <v>26.073659924645895</v>
          </cell>
          <cell r="J229">
            <v>26.149845553269298</v>
          </cell>
          <cell r="K229">
            <v>25.786756487062764</v>
          </cell>
          <cell r="L229">
            <v>25.045298076049583</v>
          </cell>
          <cell r="M229">
            <v>25.001139495133074</v>
          </cell>
          <cell r="N229">
            <v>24.910384139964702</v>
          </cell>
          <cell r="O229">
            <v>24.87253951299008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1.9952253480751501E-2</v>
          </cell>
          <cell r="F230">
            <v>3.3365511684437105E-2</v>
          </cell>
          <cell r="G230">
            <v>6.5675553870826894E-2</v>
          </cell>
          <cell r="H230">
            <v>3.9479791439944803E-2</v>
          </cell>
          <cell r="I230">
            <v>3.89580439706744E-2</v>
          </cell>
          <cell r="J230">
            <v>3.4527593250357203E-2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1.4358937230186948E-5</v>
          </cell>
          <cell r="F231">
            <v>2.4589305959817707E-5</v>
          </cell>
          <cell r="G231">
            <v>4.9982962848018794E-5</v>
          </cell>
          <cell r="H231">
            <v>3.314131853001933E-5</v>
          </cell>
          <cell r="I231">
            <v>3.4430748371063566E-5</v>
          </cell>
          <cell r="J231">
            <v>3.215049009769803E-5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2.7219991106073043E-4</v>
          </cell>
          <cell r="F232">
            <v>4.5519115531292086E-4</v>
          </cell>
          <cell r="G232">
            <v>8.9598299960200461E-4</v>
          </cell>
          <cell r="H232">
            <v>5.3860561309610931E-4</v>
          </cell>
          <cell r="I232">
            <v>5.314876394362137E-4</v>
          </cell>
          <cell r="J232">
            <v>4.7104492838140772E-4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H233">
            <v>1.8411786759643901E-8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G234">
            <v>-3.0705553831878301E-8</v>
          </cell>
          <cell r="H234">
            <v>1.8411786759643901E-8</v>
          </cell>
          <cell r="I234">
            <v>1.4909002152925299E-8</v>
          </cell>
          <cell r="J234">
            <v>-1.36457500146862E-8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1402.71796863498</v>
          </cell>
          <cell r="E235">
            <v>1172.2704907819</v>
          </cell>
          <cell r="F235">
            <v>100.67318231011301</v>
          </cell>
          <cell r="G235">
            <v>100.736568330091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1.568320246968981</v>
          </cell>
          <cell r="E236">
            <v>1.3433325926635729</v>
          </cell>
          <cell r="F236">
            <v>0.11957176872838492</v>
          </cell>
          <cell r="G236">
            <v>0.11964705370843094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19.136670786288889</v>
          </cell>
          <cell r="E237">
            <v>15.992776136178707</v>
          </cell>
          <cell r="F237">
            <v>1.3734404135076861</v>
          </cell>
          <cell r="G237">
            <v>1.374305161392783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2.9660452958875299E-2</v>
          </cell>
          <cell r="E238">
            <v>2.5707039090404935E-2</v>
          </cell>
          <cell r="F238">
            <v>3.213145423704801E-3</v>
          </cell>
          <cell r="G238">
            <v>3.2132099462602098E-3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0.79946133142742304</v>
          </cell>
          <cell r="F239">
            <v>1.27687108748003</v>
          </cell>
          <cell r="G239">
            <v>1.2769361722494501</v>
          </cell>
          <cell r="H239">
            <v>1.2769594493315299</v>
          </cell>
          <cell r="I239">
            <v>0.32300916725803702</v>
          </cell>
          <cell r="J239">
            <v>1.01822435227873E-4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65.092064917678101</v>
          </cell>
          <cell r="F240">
            <v>103.962721460659</v>
          </cell>
          <cell r="G240">
            <v>103.96802065634201</v>
          </cell>
          <cell r="H240">
            <v>103.969915874132</v>
          </cell>
          <cell r="I240">
            <v>26.299375413974101</v>
          </cell>
          <cell r="J240">
            <v>8.2903729090873096E-3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0.88200629969754007</v>
          </cell>
          <cell r="F241">
            <v>1.4087089628815539</v>
          </cell>
          <cell r="G241">
            <v>1.4087807677011022</v>
          </cell>
          <cell r="H241">
            <v>1.4088064481589668</v>
          </cell>
          <cell r="I241">
            <v>0.35636010046035188</v>
          </cell>
          <cell r="J241">
            <v>1.1233567627489546E-4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5.7525288288081003E-6</v>
          </cell>
          <cell r="E242">
            <v>3.5765362093263502E-5</v>
          </cell>
          <cell r="F242">
            <v>3.1248947731314803E-5</v>
          </cell>
          <cell r="G242">
            <v>4.93352920399811E-5</v>
          </cell>
          <cell r="H242">
            <v>5.8191678695807202E-5</v>
          </cell>
          <cell r="I242">
            <v>3.3627120768391003E-5</v>
          </cell>
          <cell r="J242">
            <v>4.04690711988422E-5</v>
          </cell>
          <cell r="K242">
            <v>2.3530032161034402E-5</v>
          </cell>
          <cell r="L242">
            <v>2.40039672296611E-5</v>
          </cell>
          <cell r="M242">
            <v>2.52439629091634E-5</v>
          </cell>
          <cell r="N242">
            <v>1.4119485132560001E-5</v>
          </cell>
          <cell r="O242">
            <v>4.9460418222659897E-5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1.5951171007460188</v>
          </cell>
          <cell r="E243">
            <v>1.2769164074687591</v>
          </cell>
          <cell r="F243">
            <v>1.2769157038502392</v>
          </cell>
          <cell r="G243">
            <v>1.2769442050636564</v>
          </cell>
          <cell r="H243">
            <v>1.2769691478128451</v>
          </cell>
          <cell r="I243">
            <v>0.32302945110096509</v>
          </cell>
          <cell r="J243">
            <v>1.140998026633794E-4</v>
          </cell>
          <cell r="K243">
            <v>8.115945370768431E-5</v>
          </cell>
          <cell r="L243">
            <v>5.8213057313278384E-5</v>
          </cell>
          <cell r="M243">
            <v>5.8185551832208902E-5</v>
          </cell>
          <cell r="N243">
            <v>4.4343656226695609E-5</v>
          </cell>
          <cell r="O243">
            <v>8.3263971058456795E-5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6.6291021503125908E-2</v>
          </cell>
          <cell r="E244">
            <v>0.11306362947333981</v>
          </cell>
          <cell r="F244">
            <v>0.1137239993889856</v>
          </cell>
          <cell r="G244">
            <v>3.0703919015992978</v>
          </cell>
          <cell r="H244">
            <v>9.601699131508159</v>
          </cell>
          <cell r="I244">
            <v>12.003861334906086</v>
          </cell>
          <cell r="J244">
            <v>12.736657055330598</v>
          </cell>
          <cell r="K244">
            <v>12.277652166213167</v>
          </cell>
          <cell r="L244">
            <v>11.193802825906667</v>
          </cell>
          <cell r="M244">
            <v>11.54883843529613</v>
          </cell>
          <cell r="N244">
            <v>11.395597518371996</v>
          </cell>
          <cell r="O244">
            <v>11.198337244257324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6.6291021503125908E-2</v>
          </cell>
          <cell r="E245">
            <v>0.11306362947333981</v>
          </cell>
          <cell r="F245">
            <v>0.11372399938898557</v>
          </cell>
          <cell r="G245">
            <v>3.0703919015992973</v>
          </cell>
          <cell r="H245">
            <v>9.601699131508159</v>
          </cell>
          <cell r="I245">
            <v>12.003861334906082</v>
          </cell>
          <cell r="J245">
            <v>12.736657055330598</v>
          </cell>
          <cell r="K245">
            <v>12.277652166213167</v>
          </cell>
          <cell r="L245">
            <v>11.193802825906666</v>
          </cell>
          <cell r="M245">
            <v>11.54883843529613</v>
          </cell>
          <cell r="N245">
            <v>11.395597518371996</v>
          </cell>
          <cell r="O245">
            <v>11.198337244257324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6.625083607520145E-2</v>
          </cell>
          <cell r="E246">
            <v>0.11307548597714165</v>
          </cell>
          <cell r="F246">
            <v>0.11373619644143965</v>
          </cell>
          <cell r="G246">
            <v>3.0706989714860939</v>
          </cell>
          <cell r="H246">
            <v>9.602659397394838</v>
          </cell>
          <cell r="I246">
            <v>12.005061841070418</v>
          </cell>
          <cell r="J246">
            <v>12.737930848480234</v>
          </cell>
          <cell r="K246">
            <v>12.278880054259771</v>
          </cell>
          <cell r="L246">
            <v>11.194922318065812</v>
          </cell>
          <cell r="M246">
            <v>11.549993434562111</v>
          </cell>
          <cell r="N246">
            <v>11.396737192016623</v>
          </cell>
          <cell r="O246">
            <v>11.199457189996302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6.625083607520145E-2</v>
          </cell>
          <cell r="E247">
            <v>0.11307548597714165</v>
          </cell>
          <cell r="F247">
            <v>0.11373619644143965</v>
          </cell>
          <cell r="G247">
            <v>3.0706989714860939</v>
          </cell>
          <cell r="H247">
            <v>9.602659397394838</v>
          </cell>
          <cell r="I247">
            <v>12.005061841070418</v>
          </cell>
          <cell r="J247">
            <v>12.737930848480234</v>
          </cell>
          <cell r="K247">
            <v>12.278880054259771</v>
          </cell>
          <cell r="L247">
            <v>11.194922318065812</v>
          </cell>
          <cell r="M247">
            <v>11.549993434562111</v>
          </cell>
          <cell r="N247">
            <v>11.396737192016623</v>
          </cell>
          <cell r="O247">
            <v>11.199457189996302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1.5818975419547601E-2</v>
          </cell>
          <cell r="E248">
            <v>0.18088650636508899</v>
          </cell>
          <cell r="F248">
            <v>8.2438712319619106E-2</v>
          </cell>
          <cell r="G248">
            <v>47.067753791637003</v>
          </cell>
          <cell r="H248">
            <v>167.58019520045801</v>
          </cell>
          <cell r="I248">
            <v>73.650358952412404</v>
          </cell>
          <cell r="J248">
            <v>85.668264235593696</v>
          </cell>
          <cell r="K248">
            <v>119.957418193489</v>
          </cell>
          <cell r="L248">
            <v>74.363499168173604</v>
          </cell>
          <cell r="M248">
            <v>79.324175814742404</v>
          </cell>
          <cell r="N248">
            <v>87.151083306220201</v>
          </cell>
          <cell r="O248">
            <v>60.809489725198901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1.5818975419547601E-2</v>
          </cell>
          <cell r="E249">
            <v>0.19383801000324277</v>
          </cell>
          <cell r="F249">
            <v>0.26387327433619556</v>
          </cell>
          <cell r="G249">
            <v>44.844187709839034</v>
          </cell>
          <cell r="H249">
            <v>200.45907153393543</v>
          </cell>
          <cell r="I249">
            <v>238.48417997576163</v>
          </cell>
          <cell r="J249">
            <v>245.42699761104822</v>
          </cell>
          <cell r="K249">
            <v>233.31216877934028</v>
          </cell>
          <cell r="L249">
            <v>229.50839843393967</v>
          </cell>
          <cell r="M249">
            <v>227.62927824032275</v>
          </cell>
          <cell r="N249">
            <v>227.08630570052344</v>
          </cell>
          <cell r="O249">
            <v>227.28432721169679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3.2312143022059274</v>
          </cell>
          <cell r="E250">
            <v>20.650555423335678</v>
          </cell>
          <cell r="F250">
            <v>20.932049973699083</v>
          </cell>
          <cell r="G250">
            <v>26.760296171086079</v>
          </cell>
          <cell r="H250">
            <v>65.91905014225685</v>
          </cell>
          <cell r="I250">
            <v>57.799926702090971</v>
          </cell>
          <cell r="J250">
            <v>26.101465163016236</v>
          </cell>
          <cell r="K250">
            <v>1.1551686134156538</v>
          </cell>
          <cell r="L250">
            <v>0.55255091969543702</v>
          </cell>
          <cell r="M250">
            <v>0.561521833225612</v>
          </cell>
          <cell r="N250">
            <v>0.58876899668194937</v>
          </cell>
          <cell r="O250">
            <v>1.2280490181384449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8.353361630382819E-2</v>
          </cell>
          <cell r="E251">
            <v>0.53824579966614017</v>
          </cell>
          <cell r="F251">
            <v>0.54572480829507097</v>
          </cell>
          <cell r="G251">
            <v>0.70710713570176753</v>
          </cell>
          <cell r="H251">
            <v>1.8195079462923383</v>
          </cell>
          <cell r="I251">
            <v>1.6018816535901648</v>
          </cell>
          <cell r="J251">
            <v>0.72491040178007604</v>
          </cell>
          <cell r="K251">
            <v>3.3181190658907504E-2</v>
          </cell>
          <cell r="L251">
            <v>1.6305958145169087E-2</v>
          </cell>
          <cell r="M251">
            <v>1.6649948039668683E-2</v>
          </cell>
          <cell r="N251">
            <v>1.745786650148581E-2</v>
          </cell>
          <cell r="O251">
            <v>3.6413459161001041E-2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4.3783391628806588E-2</v>
          </cell>
          <cell r="E252">
            <v>0.27981782416443973</v>
          </cell>
          <cell r="F252">
            <v>0.28363211346475725</v>
          </cell>
          <cell r="G252">
            <v>0.36260563917460692</v>
          </cell>
          <cell r="H252">
            <v>0.89321206154819621</v>
          </cell>
          <cell r="I252">
            <v>0.78319683878172053</v>
          </cell>
          <cell r="J252">
            <v>0.35367838974276761</v>
          </cell>
          <cell r="K252">
            <v>1.5652691238694501E-2</v>
          </cell>
          <cell r="L252">
            <v>7.4871398332714981E-3</v>
          </cell>
          <cell r="M252">
            <v>7.6086969271763122E-3</v>
          </cell>
          <cell r="N252">
            <v>7.9778996840372592E-3</v>
          </cell>
          <cell r="O252">
            <v>1.6640230598081895E-2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0.225474265903471</v>
          </cell>
          <cell r="F253">
            <v>4.3019165031500601E-3</v>
          </cell>
          <cell r="G253">
            <v>0.120935544501519</v>
          </cell>
          <cell r="H253">
            <v>0.61369464594443801</v>
          </cell>
          <cell r="I253">
            <v>2.7267367073780701E-2</v>
          </cell>
          <cell r="J253">
            <v>3.4069039790587102E-3</v>
          </cell>
          <cell r="K253">
            <v>2.6233970845171402E-3</v>
          </cell>
          <cell r="L253">
            <v>3.1639630664154301E-3</v>
          </cell>
          <cell r="M253">
            <v>2.9318662718967299E-3</v>
          </cell>
          <cell r="N253">
            <v>4.3750853681764198E-3</v>
          </cell>
          <cell r="O253">
            <v>9.9411176702972701E-3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2.9121266765803473E-2</v>
          </cell>
          <cell r="E254">
            <v>0.25844502980737477</v>
          </cell>
          <cell r="F254">
            <v>0.26274369214020793</v>
          </cell>
          <cell r="G254">
            <v>0.33867869068168432</v>
          </cell>
          <cell r="H254">
            <v>0.73683290210393404</v>
          </cell>
          <cell r="I254">
            <v>0.66635680181328727</v>
          </cell>
          <cell r="J254">
            <v>0.34888000117550061</v>
          </cell>
          <cell r="K254">
            <v>1.5341872505998369E-2</v>
          </cell>
          <cell r="L254">
            <v>7.3181001052681528E-3</v>
          </cell>
          <cell r="M254">
            <v>7.436598942834256E-3</v>
          </cell>
          <cell r="N254">
            <v>7.8657575004226817E-3</v>
          </cell>
          <cell r="O254">
            <v>1.6288400603115157E-2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17.098718936173199</v>
          </cell>
          <cell r="F255">
            <v>15.5778190465274</v>
          </cell>
          <cell r="G255">
            <v>14.245693435122</v>
          </cell>
          <cell r="H255">
            <v>13.7126874844952</v>
          </cell>
          <cell r="I255">
            <v>7.1229437047463096</v>
          </cell>
          <cell r="J255">
            <v>4.5709068270334399</v>
          </cell>
          <cell r="K255">
            <v>2.01897881848181</v>
          </cell>
          <cell r="L255">
            <v>2.0189677979567402</v>
          </cell>
          <cell r="M255">
            <v>2.0189632351487399</v>
          </cell>
          <cell r="N255">
            <v>2.0189592362614301</v>
          </cell>
          <cell r="O255">
            <v>2.0189544248995799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1268.2125095737299</v>
          </cell>
          <cell r="F256">
            <v>1155.40731796505</v>
          </cell>
          <cell r="G256">
            <v>1056.6035203814899</v>
          </cell>
          <cell r="H256">
            <v>1017.07045262445</v>
          </cell>
          <cell r="I256">
            <v>528.30895373325802</v>
          </cell>
          <cell r="J256">
            <v>339.024299994557</v>
          </cell>
          <cell r="K256">
            <v>149.74772108489199</v>
          </cell>
          <cell r="L256">
            <v>149.746903692209</v>
          </cell>
          <cell r="M256">
            <v>149.74656526859999</v>
          </cell>
          <cell r="N256">
            <v>149.746268671004</v>
          </cell>
          <cell r="O256">
            <v>149.74591181214799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17.301671344798542</v>
          </cell>
          <cell r="F257">
            <v>15.762719208254445</v>
          </cell>
          <cell r="G257">
            <v>14.414781997018903</v>
          </cell>
          <cell r="H257">
            <v>13.875449558314527</v>
          </cell>
          <cell r="I257">
            <v>7.2074891368794098</v>
          </cell>
          <cell r="J257">
            <v>4.6251609821903985</v>
          </cell>
          <cell r="K257">
            <v>2.0429429888798327</v>
          </cell>
          <cell r="L257">
            <v>2.0429318375471883</v>
          </cell>
          <cell r="M257">
            <v>2.0429272205811664</v>
          </cell>
          <cell r="N257">
            <v>2.0429231742292595</v>
          </cell>
          <cell r="O257">
            <v>2.0429183057591835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5.3210536088210003E-6</v>
          </cell>
          <cell r="E258">
            <v>3.7400560214946997E-5</v>
          </cell>
          <cell r="F258">
            <v>3.5212045762639698E-5</v>
          </cell>
          <cell r="G258">
            <v>3.6147624521869499E-5</v>
          </cell>
          <cell r="H258">
            <v>1.13499472610927E-4</v>
          </cell>
          <cell r="I258">
            <v>1.4339164949727401</v>
          </cell>
          <cell r="J258">
            <v>3.1368995685369701</v>
          </cell>
          <cell r="K258">
            <v>4.2057957782625401E-5</v>
          </cell>
          <cell r="L258">
            <v>7.2098469435122E-5</v>
          </cell>
          <cell r="M258">
            <v>1.5848188917791601E-4</v>
          </cell>
          <cell r="N258">
            <v>2.01875894052381</v>
          </cell>
          <cell r="O258">
            <v>6.8077999239365302E-5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17.176527240061311</v>
          </cell>
          <cell r="E259">
            <v>17.098736004411627</v>
          </cell>
          <cell r="F259">
            <v>15.577834081734037</v>
          </cell>
          <cell r="G259">
            <v>14.245703433659978</v>
          </cell>
          <cell r="H259">
            <v>13.712704850779058</v>
          </cell>
          <cell r="I259">
            <v>7.1229570120507795</v>
          </cell>
          <cell r="J259">
            <v>4.5709140766544341</v>
          </cell>
          <cell r="K259">
            <v>2.01904442647285</v>
          </cell>
          <cell r="L259">
            <v>2.0189818815603502</v>
          </cell>
          <cell r="M259">
            <v>2.0189855644149501</v>
          </cell>
          <cell r="N259">
            <v>2.0189714240702634</v>
          </cell>
          <cell r="O259">
            <v>2.0189984806952852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4.5384003704567639E-2</v>
          </cell>
          <cell r="E260">
            <v>9.6860580342027033E-2</v>
          </cell>
          <cell r="F260">
            <v>3.0621561956382108</v>
          </cell>
          <cell r="G260">
            <v>2.718686832021401</v>
          </cell>
          <cell r="H260">
            <v>3.2093609052347074</v>
          </cell>
          <cell r="I260">
            <v>6.6368496307279443</v>
          </cell>
          <cell r="J260">
            <v>7.2014862099568493</v>
          </cell>
          <cell r="K260">
            <v>10.922092309943944</v>
          </cell>
          <cell r="L260">
            <v>10.365767658735278</v>
          </cell>
          <cell r="M260">
            <v>11.778587742728016</v>
          </cell>
          <cell r="N260">
            <v>15.413998792589862</v>
          </cell>
          <cell r="O260">
            <v>12.561702075856189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4.5384003704567626E-2</v>
          </cell>
          <cell r="E261">
            <v>9.6860580342027033E-2</v>
          </cell>
          <cell r="F261">
            <v>3.0621561956382104</v>
          </cell>
          <cell r="G261">
            <v>2.718686832021401</v>
          </cell>
          <cell r="H261">
            <v>3.2093609052347065</v>
          </cell>
          <cell r="I261">
            <v>6.6368496307279443</v>
          </cell>
          <cell r="J261">
            <v>7.2014862099568484</v>
          </cell>
          <cell r="K261">
            <v>10.922092309943944</v>
          </cell>
          <cell r="L261">
            <v>10.365767658735276</v>
          </cell>
          <cell r="M261">
            <v>11.778587742728014</v>
          </cell>
          <cell r="N261">
            <v>15.413998792589858</v>
          </cell>
          <cell r="O261">
            <v>12.561702075856189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4.533543777508444E-2</v>
          </cell>
          <cell r="E262">
            <v>9.6870816378885199E-2</v>
          </cell>
          <cell r="F262">
            <v>3.0624632653988271</v>
          </cell>
          <cell r="G262">
            <v>2.7189587278973786</v>
          </cell>
          <cell r="H262">
            <v>3.2096818734276376</v>
          </cell>
          <cell r="I262">
            <v>6.6375133821593879</v>
          </cell>
          <cell r="J262">
            <v>7.2022064306531144</v>
          </cell>
          <cell r="K262">
            <v>10.923184628421389</v>
          </cell>
          <cell r="L262">
            <v>10.366804339139312</v>
          </cell>
          <cell r="M262">
            <v>11.779765719280284</v>
          </cell>
          <cell r="N262">
            <v>15.415540346779993</v>
          </cell>
          <cell r="O262">
            <v>12.562958371691449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4.533543777508444E-2</v>
          </cell>
          <cell r="E263">
            <v>9.6870816378885199E-2</v>
          </cell>
          <cell r="F263">
            <v>3.0624632653988271</v>
          </cell>
          <cell r="G263">
            <v>2.7189587278973786</v>
          </cell>
          <cell r="H263">
            <v>3.2096818734276376</v>
          </cell>
          <cell r="I263">
            <v>6.6375133821593879</v>
          </cell>
          <cell r="J263">
            <v>7.2022064306531144</v>
          </cell>
          <cell r="K263">
            <v>10.923184628421389</v>
          </cell>
          <cell r="L263">
            <v>10.366804339139312</v>
          </cell>
          <cell r="M263">
            <v>11.779765719280284</v>
          </cell>
          <cell r="N263">
            <v>15.415540346779993</v>
          </cell>
          <cell r="O263">
            <v>12.562958371691449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1.9293635067030999E-2</v>
          </cell>
          <cell r="E264">
            <v>0.44575609653088399</v>
          </cell>
          <cell r="F264">
            <v>44.587010740117599</v>
          </cell>
          <cell r="G264">
            <v>9.3376260758250507E-2</v>
          </cell>
          <cell r="H264">
            <v>15.452471161375</v>
          </cell>
          <cell r="I264">
            <v>70.219423257486397</v>
          </cell>
          <cell r="J264">
            <v>17.361858484811702</v>
          </cell>
          <cell r="K264">
            <v>84.669707724221794</v>
          </cell>
          <cell r="L264">
            <v>58.727470195796599</v>
          </cell>
          <cell r="M264">
            <v>70.503261980878307</v>
          </cell>
          <cell r="N264">
            <v>198.613820594348</v>
          </cell>
          <cell r="O264">
            <v>0.260621462129283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1.9293635067030999E-2</v>
          </cell>
          <cell r="E265">
            <v>0.45855365503933337</v>
          </cell>
          <cell r="F265">
            <v>44.425326172077533</v>
          </cell>
          <cell r="G265">
            <v>39.089198151822224</v>
          </cell>
          <cell r="H265">
            <v>42.826067087752669</v>
          </cell>
          <cell r="I265">
            <v>85.972408243052584</v>
          </cell>
          <cell r="J265">
            <v>83.297138756727179</v>
          </cell>
          <cell r="K265">
            <v>139.36834317257635</v>
          </cell>
          <cell r="L265">
            <v>146.49098337253602</v>
          </cell>
          <cell r="M265">
            <v>181.42457771230806</v>
          </cell>
          <cell r="N265">
            <v>316.15321129733059</v>
          </cell>
          <cell r="O265">
            <v>269.37719733605894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8.1338114948831297</v>
          </cell>
          <cell r="E266">
            <v>8.6633562803293298</v>
          </cell>
          <cell r="F266">
            <v>8.6488336514375881</v>
          </cell>
          <cell r="G266">
            <v>7.6363153216528792</v>
          </cell>
          <cell r="H266">
            <v>0.87168919144237111</v>
          </cell>
          <cell r="I266">
            <v>0.128234438503949</v>
          </cell>
          <cell r="J266">
            <v>0.1297378487609385</v>
          </cell>
          <cell r="K266">
            <v>0.14204653036331621</v>
          </cell>
          <cell r="L266">
            <v>0.1426794821924022</v>
          </cell>
          <cell r="M266">
            <v>0.17797870560887802</v>
          </cell>
          <cell r="N266">
            <v>0.17828512870300139</v>
          </cell>
          <cell r="O266">
            <v>0.27633672065538484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0.12154019297383957</v>
          </cell>
          <cell r="E267">
            <v>0.129635045940869</v>
          </cell>
          <cell r="F267">
            <v>0.1294254187693632</v>
          </cell>
          <cell r="G267">
            <v>0.11433036940797442</v>
          </cell>
          <cell r="H267">
            <v>1.317236676950964E-2</v>
          </cell>
          <cell r="I267">
            <v>2.0532230270207288E-3</v>
          </cell>
          <cell r="J267">
            <v>2.1192312266153637E-3</v>
          </cell>
          <cell r="K267">
            <v>2.3722019416237954E-3</v>
          </cell>
          <cell r="L267">
            <v>2.4191206167858679E-3</v>
          </cell>
          <cell r="M267">
            <v>3.0328196366671994E-3</v>
          </cell>
          <cell r="N267">
            <v>3.0380411937844273E-3</v>
          </cell>
          <cell r="O267">
            <v>4.7088747491939534E-3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0.1102142478981453</v>
          </cell>
          <cell r="E268">
            <v>0.11738965149497714</v>
          </cell>
          <cell r="F268">
            <v>0.11719286790565857</v>
          </cell>
          <cell r="G268">
            <v>0.10347310733946996</v>
          </cell>
          <cell r="H268">
            <v>1.1811506659110727E-2</v>
          </cell>
          <cell r="I268">
            <v>1.7375940176686849E-3</v>
          </cell>
          <cell r="J268">
            <v>1.7579654303650231E-3</v>
          </cell>
          <cell r="K268">
            <v>1.9247497339202745E-3</v>
          </cell>
          <cell r="L268">
            <v>1.9333263169702183E-3</v>
          </cell>
          <cell r="M268">
            <v>2.4116355773560706E-3</v>
          </cell>
          <cell r="N268">
            <v>2.4157876518021877E-3</v>
          </cell>
          <cell r="O268">
            <v>3.7444000088805505E-3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1.7300131241840901E-4</v>
          </cell>
          <cell r="F269">
            <v>1.61279256147113E-4</v>
          </cell>
          <cell r="G269">
            <v>3.0216226813128603E-4</v>
          </cell>
          <cell r="H269">
            <v>3.2944421820630602E-4</v>
          </cell>
          <cell r="I269">
            <v>2.9522230015810501E-4</v>
          </cell>
          <cell r="J269">
            <v>3.1212021903392098E-4</v>
          </cell>
          <cell r="K269">
            <v>3.5659152799532499E-4</v>
          </cell>
          <cell r="L269">
            <v>4.0729815312396002E-4</v>
          </cell>
          <cell r="M269">
            <v>4.89401070204803E-4</v>
          </cell>
          <cell r="N269">
            <v>5.5962941629021797E-4</v>
          </cell>
          <cell r="O269">
            <v>8.8517760136790796E-4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4.2719511581013572E-2</v>
          </cell>
          <cell r="E270">
            <v>6.2057964225333218E-2</v>
          </cell>
          <cell r="F270">
            <v>6.2208557270771049E-2</v>
          </cell>
          <cell r="G270">
            <v>5.421314632421597E-2</v>
          </cell>
          <cell r="H270">
            <v>5.8059383395476028E-3</v>
          </cell>
          <cell r="I270">
            <v>8.0954233095754924E-4</v>
          </cell>
          <cell r="J270">
            <v>8.8396006535072086E-4</v>
          </cell>
          <cell r="K270">
            <v>9.6234378101580829E-4</v>
          </cell>
          <cell r="L270">
            <v>9.9102144484309695E-4</v>
          </cell>
          <cell r="M270">
            <v>1.2505908480230929E-3</v>
          </cell>
          <cell r="N270">
            <v>1.2590167035518563E-3</v>
          </cell>
          <cell r="O270">
            <v>1.9317208957648161E-3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0.14918845224028085</v>
          </cell>
          <cell r="E271">
            <v>0.95701520215475644</v>
          </cell>
          <cell r="F271">
            <v>1.01626364848976</v>
          </cell>
          <cell r="G271">
            <v>8.8224588169962264</v>
          </cell>
          <cell r="H271">
            <v>14.893181235682125</v>
          </cell>
          <cell r="I271">
            <v>17.036712545081116</v>
          </cell>
          <cell r="J271">
            <v>16.551318846973096</v>
          </cell>
          <cell r="K271">
            <v>16.58031733664868</v>
          </cell>
          <cell r="L271">
            <v>14.806770695528428</v>
          </cell>
          <cell r="M271">
            <v>14.001812132247801</v>
          </cell>
          <cell r="N271">
            <v>9.7965444397086276</v>
          </cell>
          <cell r="O271">
            <v>11.948791492666366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0.14918845224028085</v>
          </cell>
          <cell r="E272">
            <v>0.95701520215475644</v>
          </cell>
          <cell r="F272">
            <v>1.01626364848976</v>
          </cell>
          <cell r="G272">
            <v>8.8224588169962264</v>
          </cell>
          <cell r="H272">
            <v>14.893181235682123</v>
          </cell>
          <cell r="I272">
            <v>17.036712545081116</v>
          </cell>
          <cell r="J272">
            <v>16.551318846973096</v>
          </cell>
          <cell r="K272">
            <v>16.58031733664868</v>
          </cell>
          <cell r="L272">
            <v>14.806770695528428</v>
          </cell>
          <cell r="M272">
            <v>14.001812132247798</v>
          </cell>
          <cell r="N272">
            <v>9.7965444397086259</v>
          </cell>
          <cell r="O272">
            <v>11.948791492666366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0.14914787742186347</v>
          </cell>
          <cell r="E273">
            <v>0.95711146225616439</v>
          </cell>
          <cell r="F273">
            <v>1.0163661085335143</v>
          </cell>
          <cell r="G273">
            <v>8.8233411511687621</v>
          </cell>
          <cell r="H273">
            <v>14.894670702614109</v>
          </cell>
          <cell r="I273">
            <v>17.038416386950562</v>
          </cell>
          <cell r="J273">
            <v>16.552974144754284</v>
          </cell>
          <cell r="K273">
            <v>16.581975534288592</v>
          </cell>
          <cell r="L273">
            <v>14.808251520705593</v>
          </cell>
          <cell r="M273">
            <v>14.003212453468267</v>
          </cell>
          <cell r="N273">
            <v>9.7975241920631451</v>
          </cell>
          <cell r="O273">
            <v>11.949986491358796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0.14914787742186347</v>
          </cell>
          <cell r="E274">
            <v>0.95711146225616439</v>
          </cell>
          <cell r="F274">
            <v>1.0163661085335143</v>
          </cell>
          <cell r="G274">
            <v>8.8233411511687621</v>
          </cell>
          <cell r="H274">
            <v>14.894670702614109</v>
          </cell>
          <cell r="I274">
            <v>17.038416386950562</v>
          </cell>
          <cell r="J274">
            <v>16.552974144754284</v>
          </cell>
          <cell r="K274">
            <v>16.581975534288592</v>
          </cell>
          <cell r="L274">
            <v>14.808251520705593</v>
          </cell>
          <cell r="M274">
            <v>14.003212453468267</v>
          </cell>
          <cell r="N274">
            <v>9.7975241920631451</v>
          </cell>
          <cell r="O274">
            <v>11.949986491358796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2.7731783091856099E-2</v>
          </cell>
          <cell r="E275">
            <v>11.254703748040001</v>
          </cell>
          <cell r="F275">
            <v>1.7775168084802699</v>
          </cell>
          <cell r="G275">
            <v>131.54781452534499</v>
          </cell>
          <cell r="H275">
            <v>129.416381039085</v>
          </cell>
          <cell r="I275">
            <v>109.265018888022</v>
          </cell>
          <cell r="J275">
            <v>118.342054749152</v>
          </cell>
          <cell r="K275">
            <v>140.524360517736</v>
          </cell>
          <cell r="L275">
            <v>134.10028496393599</v>
          </cell>
          <cell r="M275">
            <v>81.852030080112002</v>
          </cell>
          <cell r="N275">
            <v>7.7575654550439204</v>
          </cell>
          <cell r="O275">
            <v>174.931162156678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2.7731783091856099E-2</v>
          </cell>
          <cell r="E276">
            <v>11.131792931179694</v>
          </cell>
          <cell r="F276">
            <v>12.242983841951341</v>
          </cell>
          <cell r="G276">
            <v>134.67992007746659</v>
          </cell>
          <cell r="H276">
            <v>232.2334650781664</v>
          </cell>
          <cell r="I276">
            <v>278.25570354200119</v>
          </cell>
          <cell r="J276">
            <v>282.22099845215763</v>
          </cell>
          <cell r="K276">
            <v>301.87127559582643</v>
          </cell>
          <cell r="L276">
            <v>327.12351239176201</v>
          </cell>
          <cell r="M276">
            <v>302.51598837797303</v>
          </cell>
          <cell r="N276">
            <v>192.58719435733101</v>
          </cell>
          <cell r="O276">
            <v>264.54047198056742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12.7822352982755</v>
          </cell>
          <cell r="E277">
            <v>6.282932984496882</v>
          </cell>
          <cell r="F277">
            <v>6.2527214706015481</v>
          </cell>
          <cell r="G277">
            <v>6.367881491322402</v>
          </cell>
          <cell r="H277">
            <v>6.4393229149961382</v>
          </cell>
          <cell r="I277">
            <v>2.969973018399914</v>
          </cell>
          <cell r="J277">
            <v>0.12021389494602193</v>
          </cell>
          <cell r="K277">
            <v>0.1374423439403066</v>
          </cell>
          <cell r="L277">
            <v>0.15203410342495541</v>
          </cell>
          <cell r="M277">
            <v>0.16574305026849021</v>
          </cell>
          <cell r="N277">
            <v>0.1914310636153575</v>
          </cell>
          <cell r="O277">
            <v>0.25038760339212912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0.12633749724726673</v>
          </cell>
          <cell r="E278">
            <v>6.2247314422402632E-2</v>
          </cell>
          <cell r="F278">
            <v>6.1952564858135162E-2</v>
          </cell>
          <cell r="G278">
            <v>6.310462301583615E-2</v>
          </cell>
          <cell r="H278">
            <v>6.3837756680957425E-2</v>
          </cell>
          <cell r="I278">
            <v>2.9516386699510753E-2</v>
          </cell>
          <cell r="J278">
            <v>1.2840278094666654E-3</v>
          </cell>
          <cell r="K278">
            <v>1.5008553507780294E-3</v>
          </cell>
          <cell r="L278">
            <v>1.6840863312954789E-3</v>
          </cell>
          <cell r="M278">
            <v>1.8596495844675558E-3</v>
          </cell>
          <cell r="N278">
            <v>2.1564470977733148E-3</v>
          </cell>
          <cell r="O278">
            <v>2.8205851780580891E-3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0.17320102030183568</v>
          </cell>
          <cell r="E279">
            <v>8.5134593285865728E-2</v>
          </cell>
          <cell r="F279">
            <v>8.47252231788828E-2</v>
          </cell>
          <cell r="G279">
            <v>8.628565706398908E-2</v>
          </cell>
          <cell r="H279">
            <v>8.7253698035177907E-2</v>
          </cell>
          <cell r="I279">
            <v>4.0243536834687142E-2</v>
          </cell>
          <cell r="J279">
            <v>1.628914565664255E-3</v>
          </cell>
          <cell r="K279">
            <v>1.8623623840149936E-3</v>
          </cell>
          <cell r="L279">
            <v>2.0600827022351671E-3</v>
          </cell>
          <cell r="M279">
            <v>2.245840789545938E-3</v>
          </cell>
          <cell r="N279">
            <v>2.5939168511566056E-3</v>
          </cell>
          <cell r="O279">
            <v>3.3927859538228867E-3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7.5556613527980799E-5</v>
          </cell>
          <cell r="F280">
            <v>8.1670294895759093E-5</v>
          </cell>
          <cell r="G280">
            <v>1.1082552569792001E-4</v>
          </cell>
          <cell r="H280">
            <v>1.5169018034001799E-4</v>
          </cell>
          <cell r="I280">
            <v>1.2739276254585699E-4</v>
          </cell>
          <cell r="J280">
            <v>1.36748888411319E-4</v>
          </cell>
          <cell r="K280">
            <v>1.72962851690304E-4</v>
          </cell>
          <cell r="L280">
            <v>1.9549182162495999E-4</v>
          </cell>
          <cell r="M280">
            <v>2.3726858173541701E-4</v>
          </cell>
          <cell r="N280">
            <v>2.65240215029092E-4</v>
          </cell>
          <cell r="O280">
            <v>4.29948600614626E-4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5.3006627299056197E-2</v>
          </cell>
          <cell r="E281">
            <v>2.9745960031406081E-2</v>
          </cell>
          <cell r="F281">
            <v>2.9739580581927133E-2</v>
          </cell>
          <cell r="G281">
            <v>2.9849163542019358E-2</v>
          </cell>
          <cell r="H281">
            <v>2.9675285551606576E-2</v>
          </cell>
          <cell r="I281">
            <v>1.3799624453156831E-2</v>
          </cell>
          <cell r="J281">
            <v>5.0451100206491575E-4</v>
          </cell>
          <cell r="K281">
            <v>5.8725455247012005E-4</v>
          </cell>
          <cell r="L281">
            <v>6.5972197394024892E-4</v>
          </cell>
          <cell r="M281">
            <v>7.4032403907901823E-4</v>
          </cell>
          <cell r="N281">
            <v>8.689957097287879E-4</v>
          </cell>
          <cell r="O281">
            <v>1.1257575037008243E-3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4722.2939345825398</v>
          </cell>
          <cell r="E282">
            <v>4029.2813109460599</v>
          </cell>
          <cell r="F282">
            <v>2432.8797599309801</v>
          </cell>
          <cell r="G282">
            <v>1048.58943824844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18.303010158369474</v>
          </cell>
          <cell r="E283">
            <v>15.97236320838646</v>
          </cell>
          <cell r="F283">
            <v>9.9659809552579475</v>
          </cell>
          <cell r="G283">
            <v>4.5266260162647196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63.987722690820299</v>
          </cell>
          <cell r="E284">
            <v>54.597307736396473</v>
          </cell>
          <cell r="F284">
            <v>32.965850405568837</v>
          </cell>
          <cell r="G284">
            <v>14.208528973556069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2.4925530241271483</v>
          </cell>
          <cell r="E285">
            <v>2.1594253605766363</v>
          </cell>
          <cell r="F285">
            <v>1.5140410146021028</v>
          </cell>
          <cell r="G285">
            <v>0.8314390107461731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8.1841084070524897</v>
          </cell>
          <cell r="E286">
            <v>2.0045173877673874</v>
          </cell>
          <cell r="F286">
            <v>1.984551864588491</v>
          </cell>
          <cell r="G286">
            <v>2.0757074460865916</v>
          </cell>
          <cell r="H286">
            <v>2.1743484399730293</v>
          </cell>
          <cell r="I286">
            <v>2.0615971414309984</v>
          </cell>
          <cell r="J286">
            <v>0.56785299344611373</v>
          </cell>
          <cell r="K286">
            <v>0.10262363461381861</v>
          </cell>
          <cell r="L286">
            <v>0.11242316428672891</v>
          </cell>
          <cell r="M286">
            <v>0.1271993403250454</v>
          </cell>
          <cell r="N286">
            <v>0.14062833061757801</v>
          </cell>
          <cell r="O286">
            <v>0.18326384243442642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7.494355135675955E-2</v>
          </cell>
          <cell r="E287">
            <v>1.837592289143905E-2</v>
          </cell>
          <cell r="F287">
            <v>1.8195075279696514E-2</v>
          </cell>
          <cell r="G287">
            <v>1.9037518092483448E-2</v>
          </cell>
          <cell r="H287">
            <v>1.9953866671367577E-2</v>
          </cell>
          <cell r="I287">
            <v>1.8937071803495995E-2</v>
          </cell>
          <cell r="J287">
            <v>5.269943666913547E-3</v>
          </cell>
          <cell r="K287">
            <v>1.0337922812889411E-3</v>
          </cell>
          <cell r="L287">
            <v>1.1508375185074393E-3</v>
          </cell>
          <cell r="M287">
            <v>1.3178315659578001E-3</v>
          </cell>
          <cell r="N287">
            <v>1.4674980300888164E-3</v>
          </cell>
          <cell r="O287">
            <v>1.9176444336416855E-3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0.11089577787334</v>
          </cell>
          <cell r="E288">
            <v>2.716148221907029E-2</v>
          </cell>
          <cell r="F288">
            <v>2.6890946674640762E-2</v>
          </cell>
          <cell r="G288">
            <v>2.8126117155644923E-2</v>
          </cell>
          <cell r="H288">
            <v>2.9462715988794505E-2</v>
          </cell>
          <cell r="I288">
            <v>2.793492061559617E-2</v>
          </cell>
          <cell r="J288">
            <v>7.6944850060448955E-3</v>
          </cell>
          <cell r="K288">
            <v>1.3905641546587881E-3</v>
          </cell>
          <cell r="L288">
            <v>1.5233491095762754E-3</v>
          </cell>
          <cell r="M288">
            <v>1.7235682970873373E-3</v>
          </cell>
          <cell r="N288">
            <v>1.9055329351975337E-3</v>
          </cell>
          <cell r="O288">
            <v>2.4832498974854517E-3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4.1648549459200501E-5</v>
          </cell>
          <cell r="F289">
            <v>3.8724791091190199E-5</v>
          </cell>
          <cell r="G289">
            <v>5.5406352805658302E-5</v>
          </cell>
          <cell r="H289">
            <v>6.7464092664492402E-5</v>
          </cell>
          <cell r="I289">
            <v>7.0784577004380506E-5</v>
          </cell>
          <cell r="J289">
            <v>8.0973692117770904E-5</v>
          </cell>
          <cell r="K289">
            <v>1.0958597030035301E-4</v>
          </cell>
          <cell r="L289">
            <v>1.0656690562712599E-4</v>
          </cell>
          <cell r="M289">
            <v>1.3463128921196199E-4</v>
          </cell>
          <cell r="N289">
            <v>1.4661086612413699E-4</v>
          </cell>
          <cell r="O289">
            <v>2.43588496829859E-4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3.2190843434901507E-2</v>
          </cell>
          <cell r="E290">
            <v>8.6403940348840011E-3</v>
          </cell>
          <cell r="F290">
            <v>8.6600231714540898E-3</v>
          </cell>
          <cell r="G290">
            <v>8.714601050485854E-3</v>
          </cell>
          <cell r="H290">
            <v>8.7806504387093406E-3</v>
          </cell>
          <cell r="I290">
            <v>8.5890984976492238E-3</v>
          </cell>
          <cell r="J290">
            <v>2.3216455590889607E-3</v>
          </cell>
          <cell r="K290">
            <v>3.828362256185204E-4</v>
          </cell>
          <cell r="L290">
            <v>4.3387354705208482E-4</v>
          </cell>
          <cell r="M290">
            <v>5.0087735797746044E-4</v>
          </cell>
          <cell r="N290">
            <v>5.6413428264883206E-4</v>
          </cell>
          <cell r="O290">
            <v>7.3929755957262671E-4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3951.6475545360399</v>
          </cell>
          <cell r="E291">
            <v>3569.7811982683102</v>
          </cell>
          <cell r="F291">
            <v>2582.9179817394202</v>
          </cell>
          <cell r="G291">
            <v>1116.16570057847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18.276693416361105</v>
          </cell>
          <cell r="E292">
            <v>17.235968796618671</v>
          </cell>
          <cell r="F292">
            <v>13.258436153877266</v>
          </cell>
          <cell r="G292">
            <v>6.2964743188602368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53.910607838145083</v>
          </cell>
          <cell r="E293">
            <v>48.700971326989226</v>
          </cell>
          <cell r="F293">
            <v>35.23762594460328</v>
          </cell>
          <cell r="G293">
            <v>15.227362900115608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1.0586759420720639</v>
          </cell>
          <cell r="E294">
            <v>0.91828349261304143</v>
          </cell>
          <cell r="F294">
            <v>0.7063716718786085</v>
          </cell>
          <cell r="G294">
            <v>0.35318594063983355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2.8493661646325903E-4</v>
          </cell>
          <cell r="F295">
            <v>4.6788103954352992E-4</v>
          </cell>
          <cell r="G295">
            <v>7.5373741759387971E-4</v>
          </cell>
          <cell r="H295">
            <v>1.0982025210456345E-3</v>
          </cell>
          <cell r="I295">
            <v>9.6921045623918269E-4</v>
          </cell>
          <cell r="J295">
            <v>1.1044685221117858E-3</v>
          </cell>
          <cell r="K295">
            <v>6.4910528209984205E-4</v>
          </cell>
          <cell r="L295">
            <v>4.0713047364283146E-3</v>
          </cell>
          <cell r="M295">
            <v>7.0648930253795848E-3</v>
          </cell>
          <cell r="N295">
            <v>8.5709388616109841E-3</v>
          </cell>
          <cell r="O295">
            <v>1.0655127030977199E-2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1.5643733276602843E-4</v>
          </cell>
          <cell r="F296">
            <v>2.568783990857293E-4</v>
          </cell>
          <cell r="G296">
            <v>4.1382070397942306E-4</v>
          </cell>
          <cell r="H296">
            <v>5.889368829211705E-4</v>
          </cell>
          <cell r="I296">
            <v>5.0802110335401328E-4</v>
          </cell>
          <cell r="J296">
            <v>5.5205552213242039E-4</v>
          </cell>
          <cell r="K296">
            <v>3.1013438033537728E-4</v>
          </cell>
          <cell r="L296">
            <v>1.8979768257199516E-3</v>
          </cell>
          <cell r="M296">
            <v>3.0627969743858632E-3</v>
          </cell>
          <cell r="N296">
            <v>3.7113900936346076E-3</v>
          </cell>
          <cell r="O296">
            <v>4.4037451839661736E-3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5.6607985726646664E-3</v>
          </cell>
          <cell r="E297">
            <v>3.9565678349564272E-3</v>
          </cell>
          <cell r="F297">
            <v>1.4392306016711721E-2</v>
          </cell>
          <cell r="G297">
            <v>4.7194130877823634E-2</v>
          </cell>
          <cell r="H297">
            <v>3.0225331234599286E-2</v>
          </cell>
          <cell r="I297">
            <v>2.2071112806273815E-2</v>
          </cell>
          <cell r="J297">
            <v>3.7760433570484804E-3</v>
          </cell>
          <cell r="K297">
            <v>3.5491959963841542E-3</v>
          </cell>
          <cell r="L297">
            <v>1.4745622683677271E-2</v>
          </cell>
          <cell r="M297">
            <v>1.5187125692207162E-2</v>
          </cell>
          <cell r="N297">
            <v>1.2592393142937622E-2</v>
          </cell>
          <cell r="O297">
            <v>6.688904632944366E-3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3.7659898523038876E-3</v>
          </cell>
          <cell r="E298">
            <v>2.6322071215093461E-3</v>
          </cell>
          <cell r="F298">
            <v>9.5748466783326502E-3</v>
          </cell>
          <cell r="G298">
            <v>3.1397092776350555E-2</v>
          </cell>
          <cell r="H298">
            <v>1.9328894817363083E-2</v>
          </cell>
          <cell r="I298">
            <v>1.3645381074244397E-2</v>
          </cell>
          <cell r="J298">
            <v>2.2699907571075962E-3</v>
          </cell>
          <cell r="K298">
            <v>2.044777737344882E-3</v>
          </cell>
          <cell r="L298">
            <v>8.2369173168755239E-3</v>
          </cell>
          <cell r="M298">
            <v>7.909552006068854E-3</v>
          </cell>
          <cell r="N298">
            <v>6.5525483093707418E-3</v>
          </cell>
          <cell r="O298">
            <v>3.3265999975829867E-3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2.9481383365876978E-4</v>
          </cell>
          <cell r="F299">
            <v>4.6016268072348129E-4</v>
          </cell>
          <cell r="G299">
            <v>9.7202789138938319E-4</v>
          </cell>
          <cell r="H299">
            <v>1.2927747594856283E-3</v>
          </cell>
          <cell r="I299">
            <v>1.1193253361389563E-3</v>
          </cell>
          <cell r="J299">
            <v>5.6539307842691788E-3</v>
          </cell>
          <cell r="K299">
            <v>5.6776728756353168E-3</v>
          </cell>
          <cell r="L299">
            <v>1.6431578761729987E-2</v>
          </cell>
          <cell r="M299">
            <v>9.2084519355420402E-4</v>
          </cell>
          <cell r="N299">
            <v>4.7311253215119857E-4</v>
          </cell>
          <cell r="O299">
            <v>4.0359045546494056E-4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1.6186017217640551E-4</v>
          </cell>
          <cell r="F300">
            <v>2.5264082694731205E-4</v>
          </cell>
          <cell r="G300">
            <v>5.3366763665051598E-4</v>
          </cell>
          <cell r="H300">
            <v>6.9325475141671382E-4</v>
          </cell>
          <cell r="I300">
            <v>5.8665775608401991E-4</v>
          </cell>
          <cell r="J300">
            <v>2.8098216194988312E-3</v>
          </cell>
          <cell r="K300">
            <v>2.708477600314345E-3</v>
          </cell>
          <cell r="L300">
            <v>7.6312579322274192E-3</v>
          </cell>
          <cell r="M300">
            <v>3.9969181280528351E-4</v>
          </cell>
          <cell r="N300">
            <v>2.0536556414505551E-4</v>
          </cell>
          <cell r="O300">
            <v>1.6680322246570589E-4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3.537973485821249E-2</v>
          </cell>
          <cell r="G301">
            <v>3.7281469716424979E-2</v>
          </cell>
          <cell r="H301">
            <v>3.8200039755124107E-2</v>
          </cell>
          <cell r="I301">
            <v>3.9061076358642186E-2</v>
          </cell>
          <cell r="J301">
            <v>3.9708612294883733E-2</v>
          </cell>
          <cell r="K301">
            <v>4.0356148231125301E-2</v>
          </cell>
          <cell r="L301">
            <v>4.2371906290567779E-2</v>
          </cell>
          <cell r="M301">
            <v>4.3525301587149907E-2</v>
          </cell>
          <cell r="N301">
            <v>4.4673212327442917E-2</v>
          </cell>
          <cell r="O301">
            <v>4.5811892235102694E-2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0.65847123751882963</v>
          </cell>
          <cell r="G302">
            <v>0.73826743502205472</v>
          </cell>
          <cell r="H302">
            <v>0.7564574460789345</v>
          </cell>
          <cell r="I302">
            <v>0.77350814954032066</v>
          </cell>
          <cell r="J302">
            <v>0.78633099956125296</v>
          </cell>
          <cell r="K302">
            <v>0.7991538495821856</v>
          </cell>
          <cell r="L302">
            <v>0.83907095970389334</v>
          </cell>
          <cell r="M302">
            <v>0.86191110505360957</v>
          </cell>
          <cell r="N302">
            <v>0.88464264231103162</v>
          </cell>
          <cell r="O302">
            <v>0.90719138572521052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2.8298546106560643E-2</v>
          </cell>
          <cell r="F303">
            <v>0.22971769203709366</v>
          </cell>
          <cell r="G303">
            <v>0.75864487465150321</v>
          </cell>
          <cell r="H303">
            <v>2.6511722456625297</v>
          </cell>
          <cell r="I303">
            <v>2.6342619564984044</v>
          </cell>
          <cell r="J303">
            <v>3.7038056759610591</v>
          </cell>
          <cell r="K303">
            <v>1.648452048494665</v>
          </cell>
          <cell r="L303">
            <v>1.0371217619289761</v>
          </cell>
          <cell r="M303">
            <v>3.4833793883365778E-2</v>
          </cell>
          <cell r="N303">
            <v>3.0607292071646894E-2</v>
          </cell>
          <cell r="O303">
            <v>1.6220172766384829E-2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2.0196439996812372E-2</v>
          </cell>
          <cell r="F304">
            <v>0.1639476305942722</v>
          </cell>
          <cell r="G304">
            <v>0.54143861780362368</v>
          </cell>
          <cell r="H304">
            <v>1.8045453765305102</v>
          </cell>
          <cell r="I304">
            <v>1.7131103165872923</v>
          </cell>
          <cell r="J304">
            <v>2.2968477681109927</v>
          </cell>
          <cell r="K304">
            <v>0.99797597923535308</v>
          </cell>
          <cell r="L304">
            <v>0.61133513786146187</v>
          </cell>
          <cell r="M304">
            <v>1.9358897927136368E-2</v>
          </cell>
          <cell r="N304">
            <v>1.6985932486126887E-2</v>
          </cell>
          <cell r="O304">
            <v>8.644943819436389E-3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1.9107365900910074E-5</v>
          </cell>
          <cell r="E305">
            <v>2.3570681400064352E-4</v>
          </cell>
          <cell r="F305">
            <v>4.881278105508049E-4</v>
          </cell>
          <cell r="G305">
            <v>0.13198772118974203</v>
          </cell>
          <cell r="H305">
            <v>0.3117005386984032</v>
          </cell>
          <cell r="I305">
            <v>0.25966739319597976</v>
          </cell>
          <cell r="J305">
            <v>3.7104898909303206E-2</v>
          </cell>
          <cell r="K305">
            <v>4.2914317092799685E-2</v>
          </cell>
          <cell r="L305">
            <v>2.8615557310661087E-2</v>
          </cell>
          <cell r="M305">
            <v>1.3557801025452913E-3</v>
          </cell>
          <cell r="N305">
            <v>1.1691256453686967E-3</v>
          </cell>
          <cell r="O305">
            <v>7.2868496203446907E-4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1.2711659876852387E-5</v>
          </cell>
          <cell r="E306">
            <v>1.5680993737027759E-4</v>
          </cell>
          <cell r="F306">
            <v>3.2473940868316798E-4</v>
          </cell>
          <cell r="G306">
            <v>8.7808179755688401E-2</v>
          </cell>
          <cell r="H306">
            <v>0.19787053247237987</v>
          </cell>
          <cell r="I306">
            <v>0.15774113491250585</v>
          </cell>
          <cell r="J306">
            <v>2.1786727313184959E-2</v>
          </cell>
          <cell r="K306">
            <v>2.4393580450058065E-2</v>
          </cell>
          <cell r="L306">
            <v>1.5903957665519317E-2</v>
          </cell>
          <cell r="M306">
            <v>7.0886299964010777E-4</v>
          </cell>
          <cell r="N306">
            <v>6.1121695241667204E-4</v>
          </cell>
          <cell r="O306">
            <v>3.6239766089707099E-4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144.45482540907199</v>
          </cell>
          <cell r="E307">
            <v>1.7064924421307699</v>
          </cell>
          <cell r="F307">
            <v>0.28122399890246502</v>
          </cell>
          <cell r="G307">
            <v>0.28161531349830798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1.5094650495161639</v>
          </cell>
          <cell r="E308">
            <v>1.8203472361041775E-2</v>
          </cell>
          <cell r="F308">
            <v>3.0917422221910518E-3</v>
          </cell>
          <cell r="G308">
            <v>3.2493798625274888E-3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1.9573824581175063</v>
          </cell>
          <cell r="E309">
            <v>2.3123203822910197E-2</v>
          </cell>
          <cell r="F309">
            <v>3.8106232913613165E-3</v>
          </cell>
          <cell r="G309">
            <v>3.8159256571586452E-3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0.55478796727629542</v>
          </cell>
          <cell r="E310">
            <v>8.7122979636729547E-3</v>
          </cell>
          <cell r="F310">
            <v>1.4702557204139821E-3</v>
          </cell>
          <cell r="G310">
            <v>1.4696004046469979E-3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2.141775624492151E-3</v>
          </cell>
          <cell r="F311">
            <v>2.9338594278304372E-2</v>
          </cell>
          <cell r="G311">
            <v>5.0704432918141175E-2</v>
          </cell>
          <cell r="H311">
            <v>2.5317642654334057E-2</v>
          </cell>
          <cell r="I311">
            <v>1.1474630075212421E-2</v>
          </cell>
          <cell r="J311">
            <v>6.1217792275172957E-3</v>
          </cell>
          <cell r="K311">
            <v>5.2123190820511532E-3</v>
          </cell>
          <cell r="L311">
            <v>0.49847474335441622</v>
          </cell>
          <cell r="M311">
            <v>1.3733404261284949</v>
          </cell>
          <cell r="N311">
            <v>1.3174446365101053</v>
          </cell>
          <cell r="O311">
            <v>1.2819380892744314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1.5990565778454386E-3</v>
          </cell>
          <cell r="F312">
            <v>2.1904288959580086E-2</v>
          </cell>
          <cell r="G312">
            <v>3.7856092886901505E-2</v>
          </cell>
          <cell r="H312">
            <v>1.837184683296246E-2</v>
          </cell>
          <cell r="I312">
            <v>8.1368735821916189E-3</v>
          </cell>
          <cell r="J312">
            <v>4.1412465418787471E-3</v>
          </cell>
          <cell r="K312">
            <v>3.39857522171146E-3</v>
          </cell>
          <cell r="L312">
            <v>0.31204390993444503</v>
          </cell>
          <cell r="M312">
            <v>0.80485628769562734</v>
          </cell>
          <cell r="N312">
            <v>0.77086007512833465</v>
          </cell>
          <cell r="O312">
            <v>0.72925504895413495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6.6264918832020625E-2</v>
          </cell>
          <cell r="F313">
            <v>0.18910190315130124</v>
          </cell>
          <cell r="G313">
            <v>0.22466585082821083</v>
          </cell>
          <cell r="H313">
            <v>1.4086146792608312</v>
          </cell>
          <cell r="I313">
            <v>1.4345855506385727</v>
          </cell>
          <cell r="J313">
            <v>1.4043119403130424</v>
          </cell>
          <cell r="K313">
            <v>0.22587085518549413</v>
          </cell>
          <cell r="L313">
            <v>0.15187479935693154</v>
          </cell>
          <cell r="M313">
            <v>2.209494880742732E-3</v>
          </cell>
          <cell r="N313">
            <v>1.808780246365857E-3</v>
          </cell>
          <cell r="O313">
            <v>1.0459751357947001E-3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4.7292728468982255E-2</v>
          </cell>
          <cell r="F314">
            <v>0.13496047556283644</v>
          </cell>
          <cell r="G314">
            <v>0.16034217300417472</v>
          </cell>
          <cell r="H314">
            <v>0.95941685188459824</v>
          </cell>
          <cell r="I314">
            <v>0.93430408931317721</v>
          </cell>
          <cell r="J314">
            <v>0.87223100159329747</v>
          </cell>
          <cell r="K314">
            <v>0.13684087096461467</v>
          </cell>
          <cell r="L314">
            <v>8.9777774006748148E-2</v>
          </cell>
          <cell r="M314">
            <v>1.2377891532452531E-3</v>
          </cell>
          <cell r="N314">
            <v>1.0132123575307998E-3</v>
          </cell>
          <cell r="O314">
            <v>5.5747841997171857E-4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1.8843441154968645E-3</v>
          </cell>
          <cell r="F315">
            <v>5.0225229124095071E-3</v>
          </cell>
          <cell r="G315">
            <v>0.42298436581513926</v>
          </cell>
          <cell r="H315">
            <v>0.41610747099150169</v>
          </cell>
          <cell r="I315">
            <v>0.22032074367572863</v>
          </cell>
          <cell r="J315">
            <v>0.67836925342274768</v>
          </cell>
          <cell r="K315">
            <v>0.83334658412882689</v>
          </cell>
          <cell r="L315">
            <v>0.85596204784765673</v>
          </cell>
          <cell r="M315">
            <v>0.99456507275238293</v>
          </cell>
          <cell r="N315">
            <v>0.95313918877565063</v>
          </cell>
          <cell r="O315">
            <v>0.91725133156719163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1.4068573842902317E-3</v>
          </cell>
          <cell r="F316">
            <v>3.7498317791212089E-3</v>
          </cell>
          <cell r="G316">
            <v>0.31580148954345283</v>
          </cell>
          <cell r="H316">
            <v>0.29800733599940216</v>
          </cell>
          <cell r="I316">
            <v>0.15198627570725159</v>
          </cell>
          <cell r="J316">
            <v>0.4451317611667942</v>
          </cell>
          <cell r="K316">
            <v>0.53318790300234065</v>
          </cell>
          <cell r="L316">
            <v>0.53318650144911295</v>
          </cell>
          <cell r="M316">
            <v>0.58214922603863772</v>
          </cell>
          <cell r="N316">
            <v>0.55734120589521297</v>
          </cell>
          <cell r="O316">
            <v>0.52179599802972998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1.388139552712035</v>
          </cell>
          <cell r="E317">
            <v>1.3496603134855527</v>
          </cell>
          <cell r="F317">
            <v>1.8709873629421077</v>
          </cell>
          <cell r="G317">
            <v>1.9621035060389928E-2</v>
          </cell>
          <cell r="H317">
            <v>4.7634263634973896E-3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7.890168664178538E-3</v>
          </cell>
          <cell r="E318">
            <v>7.6714531272766085E-3</v>
          </cell>
          <cell r="F318">
            <v>1.0634669859610462E-2</v>
          </cell>
          <cell r="G318">
            <v>1.1152572930421534E-4</v>
          </cell>
          <cell r="H318">
            <v>2.7075258646697248E-5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2.461240341688006E-2</v>
          </cell>
          <cell r="E319">
            <v>2.393014740222613E-2</v>
          </cell>
          <cell r="F319">
            <v>3.3173534803938032E-2</v>
          </cell>
          <cell r="G319">
            <v>3.4789069256010551E-4</v>
          </cell>
          <cell r="H319">
            <v>8.4457914246407497E-5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1.0881666974858501E-6</v>
          </cell>
          <cell r="E320">
            <v>2.4370621181882501E-5</v>
          </cell>
          <cell r="F320">
            <v>4.8252518436820598E-6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5.8396039747536047E-4</v>
          </cell>
          <cell r="E321">
            <v>7.3426001376854526E-4</v>
          </cell>
          <cell r="F321">
            <v>7.3913281305146479E-4</v>
          </cell>
          <cell r="G321">
            <v>-5.2485364018713945E-7</v>
          </cell>
          <cell r="H321">
            <v>-1.797039251247598E-7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2.370076117889652E-2</v>
          </cell>
          <cell r="E322">
            <v>0.14222717031737445</v>
          </cell>
          <cell r="F322">
            <v>2.6176485971937278</v>
          </cell>
          <cell r="G322">
            <v>2.6516905528984065</v>
          </cell>
          <cell r="H322">
            <v>4.3242111034694997</v>
          </cell>
          <cell r="I322">
            <v>5.0137798464720955</v>
          </cell>
          <cell r="J322">
            <v>5.223122826061223</v>
          </cell>
          <cell r="K322">
            <v>5.4322114334634994</v>
          </cell>
          <cell r="L322">
            <v>5.6865884461534577</v>
          </cell>
          <cell r="M322">
            <v>6.0438880107852899</v>
          </cell>
          <cell r="N322">
            <v>6.4405583713007823</v>
          </cell>
          <cell r="O322">
            <v>6.8765858299698905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3.4784615632148269E-2</v>
          </cell>
          <cell r="E323">
            <v>0.20874086762846703</v>
          </cell>
          <cell r="F323">
            <v>3.8418133335941729</v>
          </cell>
          <cell r="G323">
            <v>3.8917752877953844</v>
          </cell>
          <cell r="H323">
            <v>6.3464637279407894</v>
          </cell>
          <cell r="I323">
            <v>7.3585149231001594</v>
          </cell>
          <cell r="J323">
            <v>7.6657588561254029</v>
          </cell>
          <cell r="K323">
            <v>7.9726294577339907</v>
          </cell>
          <cell r="L323">
            <v>8.345967957087888</v>
          </cell>
          <cell r="M323">
            <v>8.8703615800369793</v>
          </cell>
          <cell r="N323">
            <v>9.4525380729794257</v>
          </cell>
          <cell r="O323">
            <v>10.092477332329969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7.4163005448884302E-3</v>
          </cell>
          <cell r="F324">
            <v>0.17245072497588099</v>
          </cell>
          <cell r="G324">
            <v>3.4895096656712303E-2</v>
          </cell>
          <cell r="H324">
            <v>0.28341014917967899</v>
          </cell>
          <cell r="I324">
            <v>0.17989829654131001</v>
          </cell>
          <cell r="J324">
            <v>0.17527211050629901</v>
          </cell>
          <cell r="K324">
            <v>0.300054888562928</v>
          </cell>
          <cell r="L324">
            <v>0.177659339757475</v>
          </cell>
          <cell r="M324">
            <v>0.24156712549148299</v>
          </cell>
          <cell r="N324">
            <v>0.315810863810982</v>
          </cell>
          <cell r="O324">
            <v>0.12520010975517401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1.6988721670914337E-3</v>
          </cell>
          <cell r="E325">
            <v>1.0008155742692879E-2</v>
          </cell>
          <cell r="F325">
            <v>0.18245890665141865</v>
          </cell>
          <cell r="G325">
            <v>0.21556131439904758</v>
          </cell>
          <cell r="H325">
            <v>0.40665916924748496</v>
          </cell>
          <cell r="I325">
            <v>0.47063620071087198</v>
          </cell>
          <cell r="J325">
            <v>0.50212151300213159</v>
          </cell>
          <cell r="K325">
            <v>0.53677952126970707</v>
          </cell>
          <cell r="L325">
            <v>0.55655336058877192</v>
          </cell>
          <cell r="M325">
            <v>0.57295733377887081</v>
          </cell>
          <cell r="N325">
            <v>0.58884515546471672</v>
          </cell>
          <cell r="O325">
            <v>0.60403511488157113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2.096058420428967E-4</v>
          </cell>
          <cell r="E326">
            <v>6.2586565100367086E-4</v>
          </cell>
          <cell r="F326">
            <v>3.070205294200766E-2</v>
          </cell>
          <cell r="G326">
            <v>6.4760009320288914E-2</v>
          </cell>
          <cell r="H326">
            <v>6.4851176295691995E-2</v>
          </cell>
          <cell r="I326">
            <v>6.4872883619505078E-2</v>
          </cell>
          <cell r="J326">
            <v>6.5017331076436605E-2</v>
          </cell>
          <cell r="K326">
            <v>6.5069226974034597E-2</v>
          </cell>
          <cell r="L326">
            <v>6.7211821965895036E-2</v>
          </cell>
          <cell r="M326">
            <v>6.9165517048569353E-2</v>
          </cell>
          <cell r="N326">
            <v>7.1069763520500512E-2</v>
          </cell>
          <cell r="O326">
            <v>7.2809259568163559E-2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5.534977459935237E-4</v>
          </cell>
          <cell r="E327">
            <v>1.6204841297537413E-3</v>
          </cell>
          <cell r="F327">
            <v>7.4448188156494705E-2</v>
          </cell>
          <cell r="G327">
            <v>0.14916195229570051</v>
          </cell>
          <cell r="H327">
            <v>0.13822338188113609</v>
          </cell>
          <cell r="I327">
            <v>0.13736953032697582</v>
          </cell>
          <cell r="J327">
            <v>0.13184236124340001</v>
          </cell>
          <cell r="K327">
            <v>0.12272187727113347</v>
          </cell>
          <cell r="L327">
            <v>0.12506585418971841</v>
          </cell>
          <cell r="M327">
            <v>0.12752761793864589</v>
          </cell>
          <cell r="N327">
            <v>0.13103867412525583</v>
          </cell>
          <cell r="O327">
            <v>0.13424596291363264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5.9943631407481802E-6</v>
          </cell>
          <cell r="F328">
            <v>6.6046793828084503E-4</v>
          </cell>
          <cell r="G328">
            <v>1.0112076404644899E-3</v>
          </cell>
          <cell r="H328">
            <v>1.3314756999783801E-3</v>
          </cell>
          <cell r="I328">
            <v>7.5029137851383496E-5</v>
          </cell>
          <cell r="J328">
            <v>6.5224515065969498E-4</v>
          </cell>
          <cell r="K328">
            <v>7.3511372534564804E-4</v>
          </cell>
          <cell r="L328">
            <v>4.3126221769828802E-4</v>
          </cell>
          <cell r="M328">
            <v>6.9490679813569503E-4</v>
          </cell>
          <cell r="N328">
            <v>7.7214344304274104E-4</v>
          </cell>
          <cell r="O328">
            <v>3.4194654052086898E-4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3.3713942307692301E-6</v>
          </cell>
          <cell r="E329">
            <v>1.2502913244859369E-5</v>
          </cell>
          <cell r="F329">
            <v>6.7311202432006236E-4</v>
          </cell>
          <cell r="G329">
            <v>1.6764450316072515E-3</v>
          </cell>
          <cell r="H329">
            <v>1.44793339733053E-3</v>
          </cell>
          <cell r="I329">
            <v>1.4092285778329518E-3</v>
          </cell>
          <cell r="J329">
            <v>1.4170916603086369E-3</v>
          </cell>
          <cell r="K329">
            <v>1.4127306398954676E-3</v>
          </cell>
          <cell r="L329">
            <v>1.4592580084999798E-3</v>
          </cell>
          <cell r="M329">
            <v>1.5017073129265717E-3</v>
          </cell>
          <cell r="N329">
            <v>1.5431205156426694E-3</v>
          </cell>
          <cell r="O329">
            <v>1.580852307006138E-3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5.3682802247463288E-4</v>
          </cell>
          <cell r="E330">
            <v>1.1286394310287711E-3</v>
          </cell>
          <cell r="F330">
            <v>4.0419033977123903E-2</v>
          </cell>
          <cell r="G330">
            <v>5.6839864002681192E-2</v>
          </cell>
          <cell r="H330">
            <v>5.7554500541037064E-2</v>
          </cell>
          <cell r="I330">
            <v>5.7588668006322632E-2</v>
          </cell>
          <cell r="J330">
            <v>5.7143717178715019E-2</v>
          </cell>
          <cell r="K330">
            <v>5.7252031778059959E-2</v>
          </cell>
          <cell r="L330">
            <v>5.9697302239696368E-2</v>
          </cell>
          <cell r="M330">
            <v>6.1464085745998077E-2</v>
          </cell>
          <cell r="N330">
            <v>6.3163554973354477E-2</v>
          </cell>
          <cell r="O330">
            <v>6.4797827042217523E-2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1.9508199986008909E-3</v>
          </cell>
          <cell r="E331">
            <v>4.0532508298350735E-3</v>
          </cell>
          <cell r="F331">
            <v>0.13514087610157977</v>
          </cell>
          <cell r="G331">
            <v>0.18590797761954866</v>
          </cell>
          <cell r="H331">
            <v>0.17102389607921231</v>
          </cell>
          <cell r="I331">
            <v>0.16749242788700669</v>
          </cell>
          <cell r="J331">
            <v>0.15956028462647345</v>
          </cell>
          <cell r="K331">
            <v>0.14958191749010458</v>
          </cell>
          <cell r="L331">
            <v>0.15332775202363541</v>
          </cell>
          <cell r="M331">
            <v>0.15662989161165927</v>
          </cell>
          <cell r="N331">
            <v>0.16096067564020897</v>
          </cell>
          <cell r="O331">
            <v>0.16512531672944289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2.9232204752974399E-6</v>
          </cell>
          <cell r="F332">
            <v>8.79293918998799E-4</v>
          </cell>
          <cell r="G332">
            <v>3.3800885026898098E-4</v>
          </cell>
          <cell r="H332">
            <v>9.1279296289141195E-4</v>
          </cell>
          <cell r="I332">
            <v>2.6690866520723597E-4</v>
          </cell>
          <cell r="J332">
            <v>5.0117642905755401E-4</v>
          </cell>
          <cell r="K332">
            <v>6.5058555884860603E-4</v>
          </cell>
          <cell r="L332">
            <v>4.2004712349133798E-4</v>
          </cell>
          <cell r="M332">
            <v>5.8123653093715302E-4</v>
          </cell>
          <cell r="N332">
            <v>7.1575787665383202E-4</v>
          </cell>
          <cell r="O332">
            <v>2.9913758531048697E-4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1.0844847349423824E-5</v>
          </cell>
          <cell r="E333">
            <v>2.4236866327042753E-5</v>
          </cell>
          <cell r="F333">
            <v>9.0377761176365019E-4</v>
          </cell>
          <cell r="G333">
            <v>1.2355705213960258E-3</v>
          </cell>
          <cell r="H333">
            <v>1.253217694068685E-3</v>
          </cell>
          <cell r="I333">
            <v>1.2504912682471507E-3</v>
          </cell>
          <cell r="J333">
            <v>1.241263935875825E-3</v>
          </cell>
          <cell r="K333">
            <v>1.2428588398170021E-3</v>
          </cell>
          <cell r="L333">
            <v>1.2959675424899419E-3</v>
          </cell>
          <cell r="M333">
            <v>1.3343555133543841E-3</v>
          </cell>
          <cell r="N333">
            <v>1.3713190584981431E-3</v>
          </cell>
          <cell r="O333">
            <v>1.406764110569779E-3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1.6021300746505343E-4</v>
          </cell>
          <cell r="E334">
            <v>3.4961399994342952E-4</v>
          </cell>
          <cell r="F334">
            <v>5.6615770532075565E-4</v>
          </cell>
          <cell r="G334">
            <v>7.7490877483842361E-4</v>
          </cell>
          <cell r="H334">
            <v>1.0089582607832931E-2</v>
          </cell>
          <cell r="I334">
            <v>1.227725991407016E-2</v>
          </cell>
          <cell r="J334">
            <v>1.234772116511142E-2</v>
          </cell>
          <cell r="K334">
            <v>1.2395946080854184E-2</v>
          </cell>
          <cell r="L334">
            <v>1.280347891997503E-2</v>
          </cell>
          <cell r="M334">
            <v>1.3165512159104687E-2</v>
          </cell>
          <cell r="N334">
            <v>1.3529733701962232E-2</v>
          </cell>
          <cell r="O334">
            <v>1.3879266225457564E-2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8.7562251171781639E-4</v>
          </cell>
          <cell r="E335">
            <v>1.8848343780529756E-3</v>
          </cell>
          <cell r="F335">
            <v>2.9832738098219693E-3</v>
          </cell>
          <cell r="G335">
            <v>3.8316553537697164E-3</v>
          </cell>
          <cell r="H335">
            <v>4.4404850921204289E-2</v>
          </cell>
          <cell r="I335">
            <v>5.3493295358251008E-2</v>
          </cell>
          <cell r="J335">
            <v>5.035383954832412E-2</v>
          </cell>
          <cell r="K335">
            <v>4.8815753425332009E-2</v>
          </cell>
          <cell r="L335">
            <v>4.9078809043058759E-2</v>
          </cell>
          <cell r="M335">
            <v>5.022266961617089E-2</v>
          </cell>
          <cell r="N335">
            <v>5.1612070802616761E-2</v>
          </cell>
          <cell r="O335">
            <v>5.2945437574487587E-2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1.32298886366144E-6</v>
          </cell>
          <cell r="F336">
            <v>3.6228133033334201E-6</v>
          </cell>
          <cell r="G336">
            <v>7.4385172396906101E-6</v>
          </cell>
          <cell r="H336">
            <v>2.1901879595481201E-4</v>
          </cell>
          <cell r="I336">
            <v>4.6983652387286202E-5</v>
          </cell>
          <cell r="J336">
            <v>1.8880742659209399E-4</v>
          </cell>
          <cell r="K336">
            <v>7.9764861813279896E-5</v>
          </cell>
          <cell r="L336">
            <v>1.6827897864772501E-4</v>
          </cell>
          <cell r="M336">
            <v>1.5753810442615301E-4</v>
          </cell>
          <cell r="N336">
            <v>1.3566756182474901E-4</v>
          </cell>
          <cell r="O336">
            <v>1.65152168528613E-4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2.2782537808730766E-6</v>
          </cell>
          <cell r="E337">
            <v>5.7650663895410821E-6</v>
          </cell>
          <cell r="F337">
            <v>9.5618307389918154E-6</v>
          </cell>
          <cell r="G337">
            <v>1.3883879072994071E-5</v>
          </cell>
          <cell r="H337">
            <v>2.24649813063616E-4</v>
          </cell>
          <cell r="I337">
            <v>2.6598480335621801E-4</v>
          </cell>
          <cell r="J337">
            <v>2.6719072962248796E-4</v>
          </cell>
          <cell r="K337">
            <v>2.6854115968732615E-4</v>
          </cell>
          <cell r="L337">
            <v>2.7700529329580944E-4</v>
          </cell>
          <cell r="M337">
            <v>2.8526910030688638E-4</v>
          </cell>
          <cell r="N337">
            <v>2.9316682811143471E-4</v>
          </cell>
          <cell r="O337">
            <v>3.0076341494798841E-4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2.9559516781716493E-5</v>
          </cell>
          <cell r="F338">
            <v>9.0311307051926836E-5</v>
          </cell>
          <cell r="G338">
            <v>7.0447901477424852E-5</v>
          </cell>
          <cell r="H338">
            <v>7.9629106251150083E-5</v>
          </cell>
          <cell r="I338">
            <v>9.5392024276209959E-5</v>
          </cell>
          <cell r="J338">
            <v>8.9806002716162256E-5</v>
          </cell>
          <cell r="K338">
            <v>1.6688328387480777E-4</v>
          </cell>
          <cell r="L338">
            <v>1.301545879599469E-4</v>
          </cell>
          <cell r="M338">
            <v>1.68918224074642E-4</v>
          </cell>
          <cell r="N338">
            <v>1.8033525553104072E-4</v>
          </cell>
          <cell r="O338">
            <v>2.8148082558454395E-4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2.3379351082364352E-4</v>
          </cell>
          <cell r="F339">
            <v>6.9725374241610212E-4</v>
          </cell>
          <cell r="G339">
            <v>5.0889782144387496E-4</v>
          </cell>
          <cell r="H339">
            <v>5.3121326039006758E-4</v>
          </cell>
          <cell r="I339">
            <v>6.0447461593727582E-4</v>
          </cell>
          <cell r="J339">
            <v>5.4186607862055647E-4</v>
          </cell>
          <cell r="K339">
            <v>9.6619802490865178E-4</v>
          </cell>
          <cell r="L339">
            <v>7.4172239940842972E-4</v>
          </cell>
          <cell r="M339">
            <v>9.6262784453676417E-4</v>
          </cell>
          <cell r="N339">
            <v>1.0276909982733611E-3</v>
          </cell>
          <cell r="O339">
            <v>1.6040973784518678E-3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5.7381754979805596E-7</v>
          </cell>
          <cell r="F340">
            <v>5.7822256063727002E-7</v>
          </cell>
          <cell r="G340">
            <v>6.4921435034150805E-7</v>
          </cell>
          <cell r="H340">
            <v>1.12528751898421E-6</v>
          </cell>
          <cell r="I340">
            <v>1.21098587733631E-6</v>
          </cell>
          <cell r="J340">
            <v>1.3700813199712001E-6</v>
          </cell>
          <cell r="K340">
            <v>2.03115905588287E-6</v>
          </cell>
          <cell r="L340">
            <v>1.8559654668805299E-6</v>
          </cell>
          <cell r="M340">
            <v>2.48987931126328E-6</v>
          </cell>
          <cell r="N340">
            <v>2.5826058267086699E-6</v>
          </cell>
          <cell r="O340">
            <v>3.77869736262793E-6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5.7381754979805596E-7</v>
          </cell>
          <cell r="F341">
            <v>1.1338732446543236E-6</v>
          </cell>
          <cell r="G341">
            <v>3.8201138513270911E-7</v>
          </cell>
          <cell r="H341">
            <v>1.1969100547653946E-6</v>
          </cell>
          <cell r="I341">
            <v>1.2759845090410889E-6</v>
          </cell>
          <cell r="J341">
            <v>1.4245025008641602E-6</v>
          </cell>
          <cell r="K341">
            <v>2.8247691207012148E-6</v>
          </cell>
          <cell r="L341">
            <v>2.0274464019938902E-6</v>
          </cell>
          <cell r="M341">
            <v>2.929142701890749E-6</v>
          </cell>
          <cell r="N341">
            <v>3.1113108756072404E-6</v>
          </cell>
          <cell r="O341">
            <v>5.3081485471671671E-6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1.3990778811893326E-2</v>
          </cell>
          <cell r="E342">
            <v>2.5072225404831158E-2</v>
          </cell>
          <cell r="F342">
            <v>1.1291839849992874E-2</v>
          </cell>
          <cell r="G342">
            <v>1.0971863713054086</v>
          </cell>
          <cell r="H342">
            <v>1.9894098348126124</v>
          </cell>
          <cell r="I342">
            <v>2.3203807955627203</v>
          </cell>
          <cell r="J342">
            <v>2.3937719256487728</v>
          </cell>
          <cell r="K342">
            <v>2.435822941810303</v>
          </cell>
          <cell r="L342">
            <v>2.400839281428512</v>
          </cell>
          <cell r="M342">
            <v>2.4167198159200063</v>
          </cell>
          <cell r="N342">
            <v>2.4081151401397887</v>
          </cell>
          <cell r="O342">
            <v>2.4025388155306771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7.7225783786976148E-3</v>
          </cell>
          <cell r="E343">
            <v>1.3839274312062359E-2</v>
          </cell>
          <cell r="F343">
            <v>6.2328280257809305E-3</v>
          </cell>
          <cell r="G343">
            <v>0.60562087803446496</v>
          </cell>
          <cell r="H343">
            <v>1.0690265383826887</v>
          </cell>
          <cell r="I343">
            <v>1.213489396510314</v>
          </cell>
          <cell r="J343">
            <v>1.1920508408524455</v>
          </cell>
          <cell r="K343">
            <v>1.1497462430094376</v>
          </cell>
          <cell r="L343">
            <v>1.0864384927799033</v>
          </cell>
          <cell r="M343">
            <v>1.0378782581379538</v>
          </cell>
          <cell r="N343">
            <v>1.003447619243417</v>
          </cell>
          <cell r="O343">
            <v>0.98509560167482257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1.0874103617201101E-4</v>
          </cell>
          <cell r="E344">
            <v>4.4356318264371901E-4</v>
          </cell>
          <cell r="F344">
            <v>1.5196479777684899E-4</v>
          </cell>
          <cell r="G344">
            <v>0.17473967256910899</v>
          </cell>
          <cell r="H344">
            <v>0.17063730759540499</v>
          </cell>
          <cell r="I344">
            <v>0.12858811120645</v>
          </cell>
          <cell r="J344">
            <v>0.160056272358092</v>
          </cell>
          <cell r="K344">
            <v>0.162608854600824</v>
          </cell>
          <cell r="L344">
            <v>0.12857211606864699</v>
          </cell>
          <cell r="M344">
            <v>0.138160898408663</v>
          </cell>
          <cell r="N344">
            <v>0.12638489221653601</v>
          </cell>
          <cell r="O344">
            <v>0.10055436216055701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1.5802249483482668E-3</v>
          </cell>
          <cell r="E345">
            <v>2.6816997544102557E-3</v>
          </cell>
          <cell r="F345">
            <v>1.1911672005653271E-3</v>
          </cell>
          <cell r="G345">
            <v>0.16668782369860169</v>
          </cell>
          <cell r="H345">
            <v>0.30229475090699226</v>
          </cell>
          <cell r="I345">
            <v>0.35260922788905974</v>
          </cell>
          <cell r="J345">
            <v>0.36376952335586005</v>
          </cell>
          <cell r="K345">
            <v>0.37015338630334654</v>
          </cell>
          <cell r="L345">
            <v>0.36483546698813807</v>
          </cell>
          <cell r="M345">
            <v>0.36723899659598996</v>
          </cell>
          <cell r="N345">
            <v>0.36593221200561149</v>
          </cell>
          <cell r="O345">
            <v>0.36509905508246171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15.7890608892311</v>
          </cell>
          <cell r="E346">
            <v>10.754678827320999</v>
          </cell>
          <cell r="F346">
            <v>19.959657496987401</v>
          </cell>
          <cell r="G346">
            <v>7.47230178431992</v>
          </cell>
          <cell r="H346">
            <v>3.0376123010572802</v>
          </cell>
          <cell r="I346">
            <v>2.0813737253061202</v>
          </cell>
          <cell r="J346">
            <v>0.59253116895456803</v>
          </cell>
          <cell r="K346">
            <v>6.5253253953153706E-2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0.30214826075047335</v>
          </cell>
          <cell r="E347">
            <v>0.2190059035944909</v>
          </cell>
          <cell r="F347">
            <v>0.3571917052536252</v>
          </cell>
          <cell r="G347">
            <v>0.13378955871932444</v>
          </cell>
          <cell r="H347">
            <v>5.4682462266962113E-2</v>
          </cell>
          <cell r="I347">
            <v>5.0932463660847423E-2</v>
          </cell>
          <cell r="J347">
            <v>1.5848712683362045E-2</v>
          </cell>
          <cell r="K347">
            <v>8.7322305289087073E-3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0.27994788810693449</v>
          </cell>
          <cell r="E348">
            <v>0.19068579481065551</v>
          </cell>
          <cell r="F348">
            <v>0.35389463647140762</v>
          </cell>
          <cell r="G348">
            <v>0.13248762028936012</v>
          </cell>
          <cell r="H348">
            <v>5.385837413222129E-2</v>
          </cell>
          <cell r="I348">
            <v>3.6903789455782293E-2</v>
          </cell>
          <cell r="J348">
            <v>1.0505871789974626E-2</v>
          </cell>
          <cell r="K348">
            <v>1.156972587821875E-3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2.3164162948963275E-2</v>
          </cell>
          <cell r="E349">
            <v>2.6518468995172437E-2</v>
          </cell>
          <cell r="F349">
            <v>2.1834004866965856E-3</v>
          </cell>
          <cell r="G349">
            <v>8.3400393795081136E-4</v>
          </cell>
          <cell r="H349">
            <v>6.0862655687789332E-4</v>
          </cell>
          <cell r="I349">
            <v>1.3397107200243064E-2</v>
          </cell>
          <cell r="J349">
            <v>5.0978881364726544E-3</v>
          </cell>
          <cell r="K349">
            <v>7.4278983622710626E-3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2.5002232132068556E-3</v>
          </cell>
          <cell r="F350">
            <v>2.2530357763937219E-3</v>
          </cell>
          <cell r="G350">
            <v>8.9469544486625314E-4</v>
          </cell>
          <cell r="H350">
            <v>3.8988729482298471E-4</v>
          </cell>
          <cell r="I350">
            <v>7.9403100374029199E-4</v>
          </cell>
          <cell r="J350">
            <v>2.9296218928655092E-4</v>
          </cell>
          <cell r="K350">
            <v>1.7505977426961035E-4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2.3595908565469699E-6</v>
          </cell>
          <cell r="E351">
            <v>4.1010773402779099E-7</v>
          </cell>
          <cell r="F351">
            <v>4.5132238759627898E-7</v>
          </cell>
          <cell r="G351">
            <v>4.9224978262446295E-7</v>
          </cell>
          <cell r="H351">
            <v>6.4322383778111103E-7</v>
          </cell>
          <cell r="I351">
            <v>7.4353775836224096E-7</v>
          </cell>
          <cell r="J351">
            <v>1.00560940997639E-6</v>
          </cell>
          <cell r="K351">
            <v>1.48439370683441E-6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0.95962005267250061</v>
          </cell>
          <cell r="E352">
            <v>0.95962046278023461</v>
          </cell>
          <cell r="F352">
            <v>0.95962091410262218</v>
          </cell>
          <cell r="G352">
            <v>0.95962140635240478</v>
          </cell>
          <cell r="H352">
            <v>0.95962204957624264</v>
          </cell>
          <cell r="I352">
            <v>0.959622793114001</v>
          </cell>
          <cell r="J352">
            <v>0.95962379872341097</v>
          </cell>
          <cell r="K352">
            <v>0.32781034298215173</v>
          </cell>
          <cell r="L352">
            <v>7.5900354737496602E-6</v>
          </cell>
          <cell r="M352">
            <v>5.6423763890341797E-6</v>
          </cell>
          <cell r="N352">
            <v>4.2929036647195297E-6</v>
          </cell>
          <cell r="O352">
            <v>3.8767647129541604E-6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9.70366824017556E-2</v>
          </cell>
          <cell r="E353">
            <v>0.16558172117164946</v>
          </cell>
          <cell r="F353">
            <v>0.16653933299999749</v>
          </cell>
          <cell r="G353">
            <v>4.4619421915857034</v>
          </cell>
          <cell r="H353">
            <v>14.344049013251562</v>
          </cell>
          <cell r="I353">
            <v>17.237533334840954</v>
          </cell>
          <cell r="J353">
            <v>18.128491160466208</v>
          </cell>
          <cell r="K353">
            <v>17.967831985982642</v>
          </cell>
          <cell r="L353">
            <v>17.915720634023412</v>
          </cell>
          <cell r="M353">
            <v>17.902474711166906</v>
          </cell>
          <cell r="N353">
            <v>17.858836517561674</v>
          </cell>
          <cell r="O353">
            <v>17.858767923584207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6.6291021503125935E-2</v>
          </cell>
          <cell r="E354">
            <v>0.11311785571222092</v>
          </cell>
          <cell r="F354">
            <v>0.11377205229781523</v>
          </cell>
          <cell r="G354">
            <v>3.0481947491102677</v>
          </cell>
          <cell r="H354">
            <v>9.3933591405420707</v>
          </cell>
          <cell r="I354">
            <v>11.069083627129707</v>
          </cell>
          <cell r="J354">
            <v>11.225779228038387</v>
          </cell>
          <cell r="K354">
            <v>10.352069861657935</v>
          </cell>
          <cell r="L354">
            <v>9.9190606626360935</v>
          </cell>
          <cell r="M354">
            <v>9.4312584575867948</v>
          </cell>
          <cell r="N354">
            <v>9.0727034334585763</v>
          </cell>
          <cell r="O354">
            <v>8.9203869195995811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1.10113928476991E-4</v>
          </cell>
          <cell r="E355">
            <v>1.27276182830268E-3</v>
          </cell>
          <cell r="F355">
            <v>5.8963545204730196E-4</v>
          </cell>
          <cell r="G355">
            <v>0.34617306985628299</v>
          </cell>
          <cell r="H355">
            <v>1.26826809556175</v>
          </cell>
          <cell r="I355">
            <v>0.57404693004972196</v>
          </cell>
          <cell r="J355">
            <v>0.68820071644816705</v>
          </cell>
          <cell r="K355">
            <v>0.99415427581250104</v>
          </cell>
          <cell r="L355">
            <v>0.61629194572338597</v>
          </cell>
          <cell r="M355">
            <v>0.65740385004225799</v>
          </cell>
          <cell r="N355">
            <v>0.722269813866944</v>
          </cell>
          <cell r="O355">
            <v>0.50396228203887905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7.3970113291700803E-3</v>
          </cell>
          <cell r="E356">
            <v>1.2554666344119388E-2</v>
          </cell>
          <cell r="F356">
            <v>1.2623128908461454E-2</v>
          </cell>
          <cell r="G356">
            <v>0.33853988397201917</v>
          </cell>
          <cell r="H356">
            <v>1.5109145417378451</v>
          </cell>
          <cell r="I356">
            <v>1.8180008680068562</v>
          </cell>
          <cell r="J356">
            <v>1.9120207280610091</v>
          </cell>
          <cell r="K356">
            <v>1.895080515734241</v>
          </cell>
          <cell r="L356">
            <v>1.8895747876140903</v>
          </cell>
          <cell r="M356">
            <v>1.8881723185909733</v>
          </cell>
          <cell r="N356">
            <v>1.8835822898152599</v>
          </cell>
          <cell r="O356">
            <v>1.88363553437496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2.7726456030477246E-2</v>
          </cell>
          <cell r="E357">
            <v>2.3939574487630958E-2</v>
          </cell>
          <cell r="F357">
            <v>1.864265850389853E-2</v>
          </cell>
          <cell r="G357">
            <v>9.1262026064192689E-3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4.0228579036069183E-2</v>
          </cell>
          <cell r="E358">
            <v>3.4413422408763675E-2</v>
          </cell>
          <cell r="F358">
            <v>2.643292163717563E-2</v>
          </cell>
          <cell r="G358">
            <v>1.2939796021582541E-2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1.9498728366630907E-3</v>
          </cell>
          <cell r="E359">
            <v>1.6899632937496833E-3</v>
          </cell>
          <cell r="F359">
            <v>1.2999877224285244E-3</v>
          </cell>
          <cell r="G359">
            <v>6.4999999999999997E-4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6.0698959432855415E-2</v>
          </cell>
          <cell r="E360">
            <v>0.12963074783354619</v>
          </cell>
          <cell r="F360">
            <v>4.0955668750849874</v>
          </cell>
          <cell r="G360">
            <v>3.5995544433908404</v>
          </cell>
          <cell r="H360">
            <v>3.955770170718194</v>
          </cell>
          <cell r="I360">
            <v>8.371714525318108</v>
          </cell>
          <cell r="J360">
            <v>8.2075908414946799</v>
          </cell>
          <cell r="K360">
            <v>14.245618671928108</v>
          </cell>
          <cell r="L360">
            <v>15.226959088913766</v>
          </cell>
          <cell r="M360">
            <v>16.913290565837364</v>
          </cell>
          <cell r="N360">
            <v>24.032053260871791</v>
          </cell>
          <cell r="O360">
            <v>19.67079895926199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4.5384003704567633E-2</v>
          </cell>
          <cell r="E361">
            <v>9.6923611127328085E-2</v>
          </cell>
          <cell r="F361">
            <v>3.0622143108857234</v>
          </cell>
          <cell r="G361">
            <v>2.6913507862412751</v>
          </cell>
          <cell r="H361">
            <v>2.9027692936380598</v>
          </cell>
          <cell r="I361">
            <v>5.7261503397955247</v>
          </cell>
          <cell r="J361">
            <v>5.5136066994105279</v>
          </cell>
          <cell r="K361">
            <v>8.9790494911004366</v>
          </cell>
          <cell r="L361">
            <v>9.1153344472065712</v>
          </cell>
          <cell r="M361">
            <v>9.6616325152044418</v>
          </cell>
          <cell r="N361">
            <v>13.224584740562214</v>
          </cell>
          <cell r="O361">
            <v>10.719971326067975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1.16575729750668E-4</v>
          </cell>
          <cell r="E362">
            <v>2.7220428199657E-3</v>
          </cell>
          <cell r="F362">
            <v>0.27669683773994103</v>
          </cell>
          <cell r="G362">
            <v>5.9559703897646204E-4</v>
          </cell>
          <cell r="H362">
            <v>0.10137357320068301</v>
          </cell>
          <cell r="I362">
            <v>0.47418532698038302</v>
          </cell>
          <cell r="J362">
            <v>0.12077499216336</v>
          </cell>
          <cell r="K362">
            <v>0.60728580390431097</v>
          </cell>
          <cell r="L362">
            <v>0.42121745672352401</v>
          </cell>
          <cell r="M362">
            <v>0.50567825590456705</v>
          </cell>
          <cell r="N362">
            <v>1.42453962518688</v>
          </cell>
          <cell r="O362">
            <v>1.8692838135145799E-3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4.3376029393094985E-3</v>
          </cell>
          <cell r="E363">
            <v>8.9274405520047024E-3</v>
          </cell>
          <cell r="F363">
            <v>0.2815894358353756</v>
          </cell>
          <cell r="G363">
            <v>0.24753390710503309</v>
          </cell>
          <cell r="H363">
            <v>0.27205627483278377</v>
          </cell>
          <cell r="I363">
            <v>0.57570002787932584</v>
          </cell>
          <cell r="J363">
            <v>0.56444863906870679</v>
          </cell>
          <cell r="K363">
            <v>0.97968931279765437</v>
          </cell>
          <cell r="L363">
            <v>1.0471598855646249</v>
          </cell>
          <cell r="M363">
            <v>1.3022527445232903</v>
          </cell>
          <cell r="N363">
            <v>2.2685983753855816</v>
          </cell>
          <cell r="O363">
            <v>1.9320868545748071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0.19319500615646348</v>
          </cell>
          <cell r="E364">
            <v>1.2393947305901676</v>
          </cell>
          <cell r="F364">
            <v>1.3161141178992386</v>
          </cell>
          <cell r="G364">
            <v>11.396024483455658</v>
          </cell>
          <cell r="H364">
            <v>19.510365274489043</v>
          </cell>
          <cell r="I364">
            <v>22.088065968858629</v>
          </cell>
          <cell r="J364">
            <v>21.670563034243983</v>
          </cell>
          <cell r="K364">
            <v>22.245153095924174</v>
          </cell>
          <cell r="L364">
            <v>21.350986994931159</v>
          </cell>
          <cell r="M364">
            <v>19.661944921553381</v>
          </cell>
          <cell r="N364">
            <v>12.595505307905938</v>
          </cell>
          <cell r="O364">
            <v>17.068141453046781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0.14918845224028066</v>
          </cell>
          <cell r="E365">
            <v>0.95708157912611258</v>
          </cell>
          <cell r="F365">
            <v>1.0163255879499895</v>
          </cell>
          <cell r="G365">
            <v>8.8002029048420898</v>
          </cell>
          <cell r="H365">
            <v>14.674163973880935</v>
          </cell>
          <cell r="I365">
            <v>16.074421460641883</v>
          </cell>
          <cell r="J365">
            <v>15.041594127022533</v>
          </cell>
          <cell r="K365">
            <v>14.675236607163514</v>
          </cell>
          <cell r="L365">
            <v>13.495382584784815</v>
          </cell>
          <cell r="M365">
            <v>11.942304449164329</v>
          </cell>
          <cell r="N365">
            <v>7.4917892099299621</v>
          </cell>
          <cell r="O365">
            <v>9.8541969216447072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1.71892855675659E-4</v>
          </cell>
          <cell r="E366">
            <v>7.0448873822536298E-2</v>
          </cell>
          <cell r="F366">
            <v>1.1293356133562299E-2</v>
          </cell>
          <cell r="G366">
            <v>0.85722339846372697</v>
          </cell>
          <cell r="H366">
            <v>0.86546032813132401</v>
          </cell>
          <cell r="I366">
            <v>0.75038759983302505</v>
          </cell>
          <cell r="J366">
            <v>0.83514933426283799</v>
          </cell>
          <cell r="K366">
            <v>1.01983035221398</v>
          </cell>
          <cell r="L366">
            <v>0.97320877563790997</v>
          </cell>
          <cell r="M366">
            <v>0.59402643327093596</v>
          </cell>
          <cell r="N366">
            <v>5.62991404564471E-2</v>
          </cell>
          <cell r="O366">
            <v>1.26953154640351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1.5374499614912539E-2</v>
          </cell>
          <cell r="E367">
            <v>9.7612919895487649E-2</v>
          </cell>
          <cell r="F367">
            <v>0.10362137683076518</v>
          </cell>
          <cell r="G367">
            <v>0.89740079122118255</v>
          </cell>
          <cell r="H367">
            <v>1.5387664211757066</v>
          </cell>
          <cell r="I367">
            <v>1.8714787043485737</v>
          </cell>
          <cell r="J367">
            <v>1.9473309363636795</v>
          </cell>
          <cell r="K367">
            <v>2.1472951860658949</v>
          </cell>
          <cell r="L367">
            <v>2.3603977884010394</v>
          </cell>
          <cell r="M367">
            <v>2.1975819060276978</v>
          </cell>
          <cell r="N367">
            <v>1.4001470668052212</v>
          </cell>
          <cell r="O367">
            <v>1.9198568319396441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0.143218029230814</v>
          </cell>
          <cell r="F368">
            <v>2.5256798606227197E-2</v>
          </cell>
          <cell r="G368">
            <v>2.4356153882227161E-2</v>
          </cell>
          <cell r="H368">
            <v>1.689287323253013E-2</v>
          </cell>
          <cell r="I368">
            <v>1.609345016720462E-2</v>
          </cell>
          <cell r="J368">
            <v>2.3017286736834737E-2</v>
          </cell>
          <cell r="K368">
            <v>2.0362952243833332E-2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3.053223513825754E-4</v>
          </cell>
          <cell r="F369">
            <v>5.5131109916834055E-5</v>
          </cell>
          <cell r="G369">
            <v>5.5152777228300786E-5</v>
          </cell>
          <cell r="H369">
            <v>4.1010686216147248E-5</v>
          </cell>
          <cell r="I369">
            <v>4.1563917272329749E-5</v>
          </cell>
          <cell r="J369">
            <v>6.3380635036002549E-5</v>
          </cell>
          <cell r="K369">
            <v>5.7092733641290223E-5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2.5393267594115932E-3</v>
          </cell>
          <cell r="F370">
            <v>4.4781557812459719E-4</v>
          </cell>
          <cell r="G370">
            <v>4.3184670003948829E-4</v>
          </cell>
          <cell r="H370">
            <v>2.9951902894556978E-4</v>
          </cell>
          <cell r="I370">
            <v>2.8534486112064916E-4</v>
          </cell>
          <cell r="J370">
            <v>4.0810792086586338E-4</v>
          </cell>
          <cell r="K370">
            <v>3.6104525255023577E-4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8.3742500217610696E-6</v>
          </cell>
          <cell r="F371">
            <v>2.0606613168408399E-7</v>
          </cell>
          <cell r="G371">
            <v>5.0920903614054499E-8</v>
          </cell>
          <cell r="J371">
            <v>4.6787845898784598E-7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8.3742500217610696E-6</v>
          </cell>
          <cell r="F372">
            <v>4.6135282681025998E-7</v>
          </cell>
          <cell r="G372">
            <v>5.4564897396169495E-8</v>
          </cell>
          <cell r="H372">
            <v>-2.3343518897424302E-7</v>
          </cell>
          <cell r="I372">
            <v>-2.124687139773813E-7</v>
          </cell>
          <cell r="J372">
            <v>2.9188423092996397E-7</v>
          </cell>
          <cell r="K372">
            <v>4.5944962037736774E-7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6.1337462879959418E-5</v>
          </cell>
          <cell r="F373">
            <v>9.0975110446551971E-5</v>
          </cell>
          <cell r="G373">
            <v>6.6687463429141437E-5</v>
          </cell>
          <cell r="H373">
            <v>6.5369759220637832E-5</v>
          </cell>
          <cell r="I373">
            <v>6.405787786649403E-5</v>
          </cell>
          <cell r="J373">
            <v>6.4081436827191578E-5</v>
          </cell>
          <cell r="K373">
            <v>6.3679792346725935E-5</v>
          </cell>
          <cell r="L373">
            <v>6.3905643366435165E-5</v>
          </cell>
          <cell r="M373">
            <v>6.3904810898549321E-5</v>
          </cell>
          <cell r="N373">
            <v>6.4708437303068951E-5</v>
          </cell>
          <cell r="O373">
            <v>6.8934557669385349E-5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1.318791879341321E-4</v>
          </cell>
          <cell r="F374">
            <v>1.9264741951415028E-4</v>
          </cell>
          <cell r="G374">
            <v>1.3547475428696601E-4</v>
          </cell>
          <cell r="H374">
            <v>1.2456194136300548E-4</v>
          </cell>
          <cell r="I374">
            <v>1.1531003425410036E-4</v>
          </cell>
          <cell r="J374">
            <v>1.1161825967918964E-4</v>
          </cell>
          <cell r="K374">
            <v>1.0756060819867954E-4</v>
          </cell>
          <cell r="L374">
            <v>1.0636519924119328E-4</v>
          </cell>
          <cell r="M374">
            <v>1.0566226668798945E-4</v>
          </cell>
          <cell r="N374">
            <v>1.0699100839425409E-4</v>
          </cell>
          <cell r="O374">
            <v>1.1397861153277468E-4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3.4680986323349401E-6</v>
          </cell>
          <cell r="F375">
            <v>9.6767205580833204E-7</v>
          </cell>
          <cell r="G375">
            <v>4.18173706896794E-7</v>
          </cell>
          <cell r="H375">
            <v>7.5615364597609E-7</v>
          </cell>
          <cell r="I375">
            <v>6.7289281436262595E-7</v>
          </cell>
          <cell r="J375">
            <v>5.7636622556928003E-7</v>
          </cell>
          <cell r="K375">
            <v>7.1893196207867201E-7</v>
          </cell>
          <cell r="L375">
            <v>5.6100091797806698E-7</v>
          </cell>
          <cell r="M375">
            <v>6.7928248884612197E-7</v>
          </cell>
          <cell r="N375">
            <v>7.9619068203629396E-7</v>
          </cell>
          <cell r="O375">
            <v>6.7358458713673599E-7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3.4680986323349401E-6</v>
          </cell>
          <cell r="F376">
            <v>4.4207413639768459E-6</v>
          </cell>
          <cell r="G376">
            <v>1.6052375228377201E-6</v>
          </cell>
          <cell r="H376">
            <v>1.5472807605224119E-6</v>
          </cell>
          <cell r="I376">
            <v>1.4833128744366226E-6</v>
          </cell>
          <cell r="J376">
            <v>1.474778151249544E-6</v>
          </cell>
          <cell r="K376">
            <v>1.4750367275375858E-6</v>
          </cell>
          <cell r="L376">
            <v>1.4689868094113069E-6</v>
          </cell>
          <cell r="M376">
            <v>1.463156393967547E-6</v>
          </cell>
          <cell r="N376">
            <v>1.534913840676198E-6</v>
          </cell>
          <cell r="O376">
            <v>1.7965300818301281E-6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2.9948985517405598E-2</v>
          </cell>
          <cell r="F377">
            <v>6.8089954363399208E-2</v>
          </cell>
          <cell r="G377">
            <v>6.9876465134772303E-2</v>
          </cell>
          <cell r="H377">
            <v>2.6341388615025389E-2</v>
          </cell>
          <cell r="I377">
            <v>2.660134790216245E-2</v>
          </cell>
          <cell r="J377">
            <v>0.30019349398213874</v>
          </cell>
          <cell r="K377">
            <v>0.30278741869312076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4.5134860888788769E-5</v>
          </cell>
          <cell r="F378">
            <v>1.0505348999106499E-4</v>
          </cell>
          <cell r="G378">
            <v>1.103085012377676E-4</v>
          </cell>
          <cell r="H378">
            <v>4.4814311095676429E-5</v>
          </cell>
          <cell r="I378">
            <v>4.8064859223381388E-5</v>
          </cell>
          <cell r="J378">
            <v>5.9365850695834472E-4</v>
          </cell>
          <cell r="K378">
            <v>6.0021459020598484E-4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5.3101038151428354E-4</v>
          </cell>
          <cell r="F379">
            <v>1.2072686943865119E-3</v>
          </cell>
          <cell r="G379">
            <v>1.2389444172831957E-3</v>
          </cell>
          <cell r="H379">
            <v>4.6704589742952742E-4</v>
          </cell>
          <cell r="I379">
            <v>4.7165510464827054E-4</v>
          </cell>
          <cell r="J379">
            <v>5.3225796805343659E-3</v>
          </cell>
          <cell r="K379">
            <v>5.3685712534241262E-3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8.1444479100226798E-7</v>
          </cell>
          <cell r="F380">
            <v>7.3554320363718499E-7</v>
          </cell>
          <cell r="G380">
            <v>1.7581266996918299E-7</v>
          </cell>
          <cell r="I380">
            <v>3.4332760089645603E-8</v>
          </cell>
          <cell r="J380">
            <v>1.2252699688251999E-5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8.1444479100226798E-7</v>
          </cell>
          <cell r="F381">
            <v>1.54998799463945E-6</v>
          </cell>
          <cell r="G381">
            <v>1.252994859887411E-6</v>
          </cell>
          <cell r="H381">
            <v>-1.5382553364203095E-7</v>
          </cell>
          <cell r="I381">
            <v>-7.0781756346864908E-8</v>
          </cell>
          <cell r="J381">
            <v>1.2154861925701465E-5</v>
          </cell>
          <cell r="K381">
            <v>1.2264427664252E-5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6.9796412921592596E-2</v>
          </cell>
          <cell r="E382">
            <v>3.0183983392092899</v>
          </cell>
          <cell r="F382">
            <v>7.3165675839547251E-2</v>
          </cell>
          <cell r="G382">
            <v>9.0296614053699112E-2</v>
          </cell>
          <cell r="H382">
            <v>2.5281974374857741E-2</v>
          </cell>
          <cell r="I382">
            <v>2.25730543606056E-2</v>
          </cell>
          <cell r="J382">
            <v>2.3257528281776869E-2</v>
          </cell>
          <cell r="K382">
            <v>1.3981565691535549E-2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1.1799608980560848E-4</v>
          </cell>
          <cell r="E383">
            <v>5.2872964961788059E-3</v>
          </cell>
          <cell r="F383">
            <v>1.2629916622672099E-4</v>
          </cell>
          <cell r="G383">
            <v>1.5864455977558669E-4</v>
          </cell>
          <cell r="H383">
            <v>5.0238048985557746E-5</v>
          </cell>
          <cell r="I383">
            <v>4.7771897981016999E-5</v>
          </cell>
          <cell r="J383">
            <v>5.164895898266081E-5</v>
          </cell>
          <cell r="K383">
            <v>3.1854655009384043E-5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9.522020862427371E-4</v>
          </cell>
          <cell r="E384">
            <v>4.1178694941463666E-2</v>
          </cell>
          <cell r="F384">
            <v>9.9816747393652555E-4</v>
          </cell>
          <cell r="G384">
            <v>1.2318774086452794E-3</v>
          </cell>
          <cell r="H384">
            <v>3.4491097373612258E-4</v>
          </cell>
          <cell r="I384">
            <v>3.0795435689775726E-4</v>
          </cell>
          <cell r="J384">
            <v>3.1729233672274078E-4</v>
          </cell>
          <cell r="K384">
            <v>1.9074441598274962E-4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9.7390706937071098E-5</v>
          </cell>
          <cell r="F385">
            <v>1.4046811757300901E-7</v>
          </cell>
          <cell r="G385">
            <v>6.3020872612200505E-8</v>
          </cell>
          <cell r="H385">
            <v>1.0463362316862301E-8</v>
          </cell>
          <cell r="J385">
            <v>2.0612280979163899E-8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9.8222633800643528E-5</v>
          </cell>
          <cell r="F386">
            <v>4.834483099607303E-7</v>
          </cell>
          <cell r="G386">
            <v>1.8143325419154655E-7</v>
          </cell>
          <cell r="H386">
            <v>-1.11604817262838E-7</v>
          </cell>
          <cell r="I386">
            <v>-1.342855353331024E-7</v>
          </cell>
          <cell r="J386">
            <v>-8.2608055087542994E-8</v>
          </cell>
          <cell r="K386">
            <v>-1.193239253574931E-7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4.8413463066458197E-2</v>
          </cell>
          <cell r="F387">
            <v>4.1435098701815738</v>
          </cell>
          <cell r="G387">
            <v>4.1553809276836731</v>
          </cell>
          <cell r="H387">
            <v>4.4758598326419201E-2</v>
          </cell>
          <cell r="I387">
            <v>3.8871082799525697E-2</v>
          </cell>
          <cell r="J387">
            <v>4.5965122535960398E-2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4.8432462313056415E-5</v>
          </cell>
          <cell r="F388">
            <v>4.3575017228026681E-3</v>
          </cell>
          <cell r="G388">
            <v>4.3733038162731015E-3</v>
          </cell>
          <cell r="H388">
            <v>5.2143992734722307E-5</v>
          </cell>
          <cell r="I388">
            <v>4.7608476323078923E-5</v>
          </cell>
          <cell r="J388">
            <v>5.7739719379036786E-5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8.5839473522088998E-4</v>
          </cell>
          <cell r="F389">
            <v>7.3466487059956981E-2</v>
          </cell>
          <cell r="G389">
            <v>7.3676966802901936E-2</v>
          </cell>
          <cell r="H389">
            <v>7.9359216890814255E-4</v>
          </cell>
          <cell r="I389">
            <v>6.8920359573626999E-4</v>
          </cell>
          <cell r="J389">
            <v>8.1498444212695944E-4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9.4486555764120695E-7</v>
          </cell>
          <cell r="F390">
            <v>9.3006397779563096E-5</v>
          </cell>
          <cell r="G390">
            <v>3.42534370312264E-7</v>
          </cell>
          <cell r="H390">
            <v>1.7054732780031301E-7</v>
          </cell>
          <cell r="I390">
            <v>1.30968597635989E-7</v>
          </cell>
          <cell r="J390">
            <v>4.9163259119757298E-8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9.4486555764120695E-7</v>
          </cell>
          <cell r="F391">
            <v>9.3951263337204306E-5</v>
          </cell>
          <cell r="G391">
            <v>9.3886793559294884E-5</v>
          </cell>
          <cell r="H391">
            <v>3.918988995766823E-7</v>
          </cell>
          <cell r="I391">
            <v>3.0151592543630202E-7</v>
          </cell>
          <cell r="J391">
            <v>1.4555316253945039E-7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7.7266645775179796</v>
          </cell>
          <cell r="E392">
            <v>9.6601268510560772</v>
          </cell>
          <cell r="F392">
            <v>0.1138536631951155</v>
          </cell>
          <cell r="G392">
            <v>0.16804971138491151</v>
          </cell>
          <cell r="H392">
            <v>5.1348426534331297E-2</v>
          </cell>
          <cell r="I392">
            <v>4.03775595895422E-2</v>
          </cell>
          <cell r="J392">
            <v>3.87600409425621E-2</v>
          </cell>
          <cell r="K392">
            <v>2.1550218650161101E-2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9.2199081348208981E-3</v>
          </cell>
          <cell r="E393">
            <v>1.1560023507131903E-2</v>
          </cell>
          <cell r="F393">
            <v>1.3848206165781931E-4</v>
          </cell>
          <cell r="G393">
            <v>2.0906183401104097E-4</v>
          </cell>
          <cell r="H393">
            <v>7.137813683885567E-5</v>
          </cell>
          <cell r="I393">
            <v>5.9558737530442359E-5</v>
          </cell>
          <cell r="J393">
            <v>5.9902482379881018E-5</v>
          </cell>
          <cell r="K393">
            <v>3.4157070179371793E-5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0.10541152220351963</v>
          </cell>
          <cell r="E394">
            <v>0.13178890656283837</v>
          </cell>
          <cell r="F394">
            <v>1.5532559781052582E-3</v>
          </cell>
          <cell r="G394">
            <v>2.2926290775567688E-3</v>
          </cell>
          <cell r="H394">
            <v>7.0052423648473739E-4</v>
          </cell>
          <cell r="I394">
            <v>5.508534732543267E-4</v>
          </cell>
          <cell r="J394">
            <v>5.2878637029416128E-4</v>
          </cell>
          <cell r="K394">
            <v>2.9400025443603142E-4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9.91164184165574E-7</v>
          </cell>
          <cell r="F395">
            <v>1.4904442291033499E-7</v>
          </cell>
          <cell r="G395">
            <v>2.86062699674606E-7</v>
          </cell>
          <cell r="H395">
            <v>8.9693893121217103E-8</v>
          </cell>
          <cell r="I395">
            <v>5.0715183665524001E-8</v>
          </cell>
          <cell r="J395">
            <v>5.4745596753870999E-8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1.8308966517588209E-4</v>
          </cell>
          <cell r="E396">
            <v>2.1705475288302269E-4</v>
          </cell>
          <cell r="F396">
            <v>6.5157153068888226E-7</v>
          </cell>
          <cell r="G396">
            <v>9.8783205468785397E-7</v>
          </cell>
          <cell r="H396">
            <v>2.9900023921989E-7</v>
          </cell>
          <cell r="I396">
            <v>1.025127825891196E-7</v>
          </cell>
          <cell r="J396">
            <v>9.8563822709852108E-8</v>
          </cell>
          <cell r="K396">
            <v>-7.2056019443532097E-8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1.2724600960770801E-2</v>
          </cell>
          <cell r="F397">
            <v>5.0090482810086101E-2</v>
          </cell>
          <cell r="G397">
            <v>7.1227472376824003E-2</v>
          </cell>
          <cell r="H397">
            <v>4.6683184734863603E-2</v>
          </cell>
          <cell r="I397">
            <v>4.6970452089245898E-2</v>
          </cell>
          <cell r="J397">
            <v>3.8530748912563598E-2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8.5031825007345866E-6</v>
          </cell>
          <cell r="F398">
            <v>3.4256291111178917E-5</v>
          </cell>
          <cell r="G398">
            <v>5.0411585316438664E-5</v>
          </cell>
          <cell r="H398">
            <v>3.6556500046122545E-5</v>
          </cell>
          <cell r="I398">
            <v>3.8475835425905924E-5</v>
          </cell>
          <cell r="J398">
            <v>3.3181789434715169E-5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2.2561349221224831E-4</v>
          </cell>
          <cell r="F399">
            <v>8.8812912783840586E-4</v>
          </cell>
          <cell r="G399">
            <v>1.2628984463975866E-3</v>
          </cell>
          <cell r="H399">
            <v>8.2771604139829098E-4</v>
          </cell>
          <cell r="I399">
            <v>8.328094342064875E-4</v>
          </cell>
          <cell r="J399">
            <v>6.8316930696034914E-4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H400">
            <v>9.0988672437714502E-8</v>
          </cell>
          <cell r="I400">
            <v>3.0524430861215899E-8</v>
          </cell>
          <cell r="J400">
            <v>1.7181660376613201E-8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G401">
            <v>-3.06164693440395E-8</v>
          </cell>
          <cell r="H401">
            <v>9.0988672437714502E-8</v>
          </cell>
          <cell r="I401">
            <v>1.04202794127896E-7</v>
          </cell>
          <cell r="J401">
            <v>9.450290614654102E-9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45.180025156746538</v>
          </cell>
          <cell r="E402">
            <v>65.491761167702833</v>
          </cell>
          <cell r="F402">
            <v>0.18431217584868462</v>
          </cell>
          <cell r="G402">
            <v>0.57434850833574558</v>
          </cell>
          <cell r="H402">
            <v>0.1248773040517811</v>
          </cell>
          <cell r="I402">
            <v>5.4561256249535402E-2</v>
          </cell>
          <cell r="J402">
            <v>6.0044802038704798E-2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3.5718432909329557E-2</v>
          </cell>
          <cell r="E403">
            <v>5.1957496987292517E-2</v>
          </cell>
          <cell r="F403">
            <v>1.4890359144053173E-4</v>
          </cell>
          <cell r="G403">
            <v>5.1104927401749811E-4</v>
          </cell>
          <cell r="H403">
            <v>1.1753766082585362E-4</v>
          </cell>
          <cell r="I403">
            <v>5.4433621078726309E-5</v>
          </cell>
          <cell r="J403">
            <v>6.1537874712593743E-5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0.61637142096516551</v>
          </cell>
          <cell r="E404">
            <v>0.89347559573946667</v>
          </cell>
          <cell r="F404">
            <v>2.5144908028469953E-3</v>
          </cell>
          <cell r="G404">
            <v>7.8355867440074375E-3</v>
          </cell>
          <cell r="H404">
            <v>1.7036467128483082E-3</v>
          </cell>
          <cell r="I404">
            <v>7.4435547407278931E-4</v>
          </cell>
          <cell r="J404">
            <v>8.1916510284726983E-4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2.5525033820863201E-5</v>
          </cell>
          <cell r="F405">
            <v>2.0398727235646399E-7</v>
          </cell>
          <cell r="G405">
            <v>6.3069716647388504E-6</v>
          </cell>
          <cell r="H405">
            <v>2.1604228183636299E-7</v>
          </cell>
          <cell r="I405">
            <v>1.1753079349845601E-7</v>
          </cell>
          <cell r="J405">
            <v>4.7831305661471303E-8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8.0655151395888605E-4</v>
          </cell>
          <cell r="E406">
            <v>9.7792490972055932E-4</v>
          </cell>
          <cell r="F406">
            <v>9.6960076397673012E-7</v>
          </cell>
          <cell r="G406">
            <v>7.1430227687617931E-6</v>
          </cell>
          <cell r="H406">
            <v>1.5506258774556497E-6</v>
          </cell>
          <cell r="I406">
            <v>3.1650182620845154E-7</v>
          </cell>
          <cell r="J406">
            <v>1.7905906664211973E-7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0.5191385660068556</v>
          </cell>
          <cell r="E407">
            <v>0.16183174847630982</v>
          </cell>
          <cell r="F407">
            <v>0.1891076723917666</v>
          </cell>
          <cell r="G407">
            <v>0.1475896985326284</v>
          </cell>
          <cell r="H407">
            <v>6.2445891888735297E-2</v>
          </cell>
          <cell r="I407">
            <v>5.5849443511595702E-2</v>
          </cell>
          <cell r="J407">
            <v>4.1821182791385102E-2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2.7370912590654427E-4</v>
          </cell>
          <cell r="E408">
            <v>8.6039537947363393E-5</v>
          </cell>
          <cell r="F408">
            <v>1.0164516879252533E-4</v>
          </cell>
          <cell r="G408">
            <v>8.2525192182645083E-5</v>
          </cell>
          <cell r="H408">
            <v>3.9934267025358064E-5</v>
          </cell>
          <cell r="I408">
            <v>3.725676096068098E-5</v>
          </cell>
          <cell r="J408">
            <v>2.9305150264313252E-5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7.0823815280607865E-3</v>
          </cell>
          <cell r="E409">
            <v>2.2078001156386061E-3</v>
          </cell>
          <cell r="F409">
            <v>2.5799136751946286E-3</v>
          </cell>
          <cell r="G409">
            <v>2.0135020263660065E-3</v>
          </cell>
          <cell r="H409">
            <v>8.5192212672217374E-4</v>
          </cell>
          <cell r="I409">
            <v>7.619296522727928E-4</v>
          </cell>
          <cell r="J409">
            <v>5.7054819633540403E-4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H410">
            <v>1.4825837247160201E-7</v>
          </cell>
          <cell r="I410">
            <v>1.8142203263519199E-8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4.2674419756144194E-6</v>
          </cell>
          <cell r="E411">
            <v>-3.4137699194680061E-7</v>
          </cell>
          <cell r="F411">
            <v>-2.752844822497993E-7</v>
          </cell>
          <cell r="G411">
            <v>-7.7755663988982031E-8</v>
          </cell>
          <cell r="H411">
            <v>1.4825837247160201E-7</v>
          </cell>
          <cell r="I411">
            <v>1.3819488599462601E-7</v>
          </cell>
          <cell r="J411">
            <v>9.4069318847917808E-9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5.3031018170169597</v>
          </cell>
          <cell r="H412">
            <v>18.522412207991898</v>
          </cell>
          <cell r="I412">
            <v>38.626772506797998</v>
          </cell>
          <cell r="J412">
            <v>68.679720260741703</v>
          </cell>
          <cell r="K412">
            <v>93.872841284269896</v>
          </cell>
          <cell r="L412">
            <v>93.872857453599394</v>
          </cell>
          <cell r="M412">
            <v>94.928590173135206</v>
          </cell>
          <cell r="N412">
            <v>96.6367451887876</v>
          </cell>
          <cell r="O412">
            <v>98.328585047947797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5.3031018170169597</v>
          </cell>
          <cell r="H413">
            <v>18.522412207991898</v>
          </cell>
          <cell r="I413">
            <v>38.626772506797998</v>
          </cell>
          <cell r="J413">
            <v>68.679720260741703</v>
          </cell>
          <cell r="K413">
            <v>93.872841284269896</v>
          </cell>
          <cell r="L413">
            <v>93.872857453599394</v>
          </cell>
          <cell r="M413">
            <v>94.928590173135206</v>
          </cell>
          <cell r="N413">
            <v>96.6367451887876</v>
          </cell>
          <cell r="O413">
            <v>98.328585047947797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7.7876709633320903E-3</v>
          </cell>
          <cell r="E414">
            <v>7.8895343109488206E-3</v>
          </cell>
          <cell r="F414">
            <v>7.9207716682997992E-3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1.373923224160008E-3</v>
          </cell>
          <cell r="E415">
            <v>1.1158372055806956E-3</v>
          </cell>
          <cell r="F415">
            <v>7.0453011636168795E-4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1.3807927239950504E-4</v>
          </cell>
          <cell r="E416">
            <v>1.3988536012320596E-4</v>
          </cell>
          <cell r="F416">
            <v>1.4043921397694677E-4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2.972130727087833E-5</v>
          </cell>
          <cell r="E417">
            <v>2.3778234086242301E-5</v>
          </cell>
          <cell r="F417">
            <v>1.4839060221707942E-5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1.2703412402507701</v>
          </cell>
          <cell r="E418">
            <v>1.2695649808177001</v>
          </cell>
          <cell r="F418">
            <v>1.2646210199250401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0.24208719214210511</v>
          </cell>
          <cell r="E419">
            <v>0.19380518306371855</v>
          </cell>
          <cell r="F419">
            <v>0.12113051293534599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1.733071269100642E-2</v>
          </cell>
          <cell r="E420">
            <v>1.7320122521387392E-2</v>
          </cell>
          <cell r="F420">
            <v>1.7252674214529851E-2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4.5677987104103734E-3</v>
          </cell>
          <cell r="E421">
            <v>3.6542689740420198E-3</v>
          </cell>
          <cell r="F421">
            <v>2.2839181087762699E-3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3.4725663136151746E-2</v>
          </cell>
          <cell r="E422">
            <v>0.20867797904868601</v>
          </cell>
          <cell r="F422">
            <v>3.8421130040449749</v>
          </cell>
          <cell r="G422">
            <v>3.8950087324499405</v>
          </cell>
          <cell r="H422">
            <v>6.3497657356161969</v>
          </cell>
          <cell r="I422">
            <v>7.36172934491933</v>
          </cell>
          <cell r="J422">
            <v>7.6694548154485744</v>
          </cell>
          <cell r="K422">
            <v>7.9796082661299401</v>
          </cell>
          <cell r="L422">
            <v>8.3501370172346387</v>
          </cell>
          <cell r="M422">
            <v>8.8778095901069811</v>
          </cell>
          <cell r="N422">
            <v>9.4579472414442485</v>
          </cell>
          <cell r="O422">
            <v>10.104214993723309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3.4725663136151746E-2</v>
          </cell>
          <cell r="E423">
            <v>0.20867797904868601</v>
          </cell>
          <cell r="F423">
            <v>3.8421130040449749</v>
          </cell>
          <cell r="G423">
            <v>3.8950087324499405</v>
          </cell>
          <cell r="H423">
            <v>6.3497657356161969</v>
          </cell>
          <cell r="I423">
            <v>7.36172934491933</v>
          </cell>
          <cell r="J423">
            <v>7.6694548154485744</v>
          </cell>
          <cell r="K423">
            <v>7.9796082661299401</v>
          </cell>
          <cell r="L423">
            <v>8.3501370172346387</v>
          </cell>
          <cell r="M423">
            <v>8.8778095901069811</v>
          </cell>
          <cell r="N423">
            <v>9.4579472414442485</v>
          </cell>
          <cell r="O423">
            <v>10.104214993723309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3.8682453602484701E-3</v>
          </cell>
          <cell r="E424">
            <v>1.8265799243964601E-2</v>
          </cell>
          <cell r="F424">
            <v>0.38397510114503902</v>
          </cell>
          <cell r="G424">
            <v>9.0481189041760404E-3</v>
          </cell>
          <cell r="H424">
            <v>0.46539099296680397</v>
          </cell>
          <cell r="I424">
            <v>0.31083816084626298</v>
          </cell>
          <cell r="J424">
            <v>0.258507967091406</v>
          </cell>
          <cell r="K424">
            <v>0.47875456044613401</v>
          </cell>
          <cell r="L424">
            <v>0.28757025984533802</v>
          </cell>
          <cell r="M424">
            <v>0.40552902025778098</v>
          </cell>
          <cell r="N424">
            <v>0.54323754133631796</v>
          </cell>
          <cell r="O424">
            <v>0.25111396582977202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3.8682453602484701E-3</v>
          </cell>
          <cell r="E425">
            <v>2.2134044604213102E-2</v>
          </cell>
          <cell r="F425">
            <v>0.406109145749252</v>
          </cell>
          <cell r="G425">
            <v>0.41169926697652098</v>
          </cell>
          <cell r="H425">
            <v>0.67116637385210998</v>
          </cell>
          <cell r="I425">
            <v>0.77812923107639198</v>
          </cell>
          <cell r="J425">
            <v>0.81065647525571205</v>
          </cell>
          <cell r="K425">
            <v>0.84344398457078196</v>
          </cell>
          <cell r="L425">
            <v>0.88260445926104103</v>
          </cell>
          <cell r="M425">
            <v>0.93838621031469904</v>
          </cell>
          <cell r="N425">
            <v>0.999701559090591</v>
          </cell>
          <cell r="O425">
            <v>1.0680279714215399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2.4467265147962588E-5</v>
          </cell>
          <cell r="H426">
            <v>3.9102015980376208E-5</v>
          </cell>
          <cell r="I426">
            <v>5.6074617660763301E-5</v>
          </cell>
          <cell r="J426">
            <v>5.7985844467198671E-5</v>
          </cell>
          <cell r="K426">
            <v>5.8795143121684692E-5</v>
          </cell>
          <cell r="L426">
            <v>5.8012910034002229E-5</v>
          </cell>
          <cell r="M426">
            <v>5.8451028833011845E-5</v>
          </cell>
          <cell r="N426">
            <v>5.7587207645793615E-5</v>
          </cell>
          <cell r="O426">
            <v>5.9298057772239989E-5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1.0438174596417193E-4</v>
          </cell>
          <cell r="H427">
            <v>1.6108353531810578E-4</v>
          </cell>
          <cell r="I427">
            <v>2.2280333490169762E-4</v>
          </cell>
          <cell r="J427">
            <v>2.1590609601915273E-4</v>
          </cell>
          <cell r="K427">
            <v>2.0548581645453681E-4</v>
          </cell>
          <cell r="L427">
            <v>1.9480736736077417E-4</v>
          </cell>
          <cell r="M427">
            <v>1.9262735861953797E-4</v>
          </cell>
          <cell r="N427">
            <v>1.8978060644193632E-4</v>
          </cell>
          <cell r="O427">
            <v>1.9541877137129552E-4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1.9885642017522701E-7</v>
          </cell>
          <cell r="H428">
            <v>8.9992631266975602E-8</v>
          </cell>
          <cell r="I428">
            <v>8.16828695448148E-8</v>
          </cell>
          <cell r="J428">
            <v>9.0347559904507095E-8</v>
          </cell>
          <cell r="K428">
            <v>1.01685625977359E-7</v>
          </cell>
          <cell r="L428">
            <v>8.8663493651873995E-8</v>
          </cell>
          <cell r="M428">
            <v>9.4995366211317901E-8</v>
          </cell>
          <cell r="N428">
            <v>9.7814177310749493E-8</v>
          </cell>
          <cell r="O428">
            <v>9.7383959600727695E-8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1.9885642017522701E-7</v>
          </cell>
          <cell r="H429">
            <v>1.0954455912204703E-7</v>
          </cell>
          <cell r="I429">
            <v>1.0979888646541001E-7</v>
          </cell>
          <cell r="J429">
            <v>1.4090497932317431E-7</v>
          </cell>
          <cell r="K429">
            <v>1.5579901391758182E-7</v>
          </cell>
          <cell r="L429">
            <v>1.3694162965416809E-7</v>
          </cell>
          <cell r="M429">
            <v>1.4686438449487281E-7</v>
          </cell>
          <cell r="N429">
            <v>1.3977437448954359E-7</v>
          </cell>
          <cell r="O429">
            <v>1.4266119554518098E-7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2.4757440691524089E-5</v>
          </cell>
          <cell r="H430">
            <v>4.2611959780546051E-5</v>
          </cell>
          <cell r="I430">
            <v>5.9621666552436473E-5</v>
          </cell>
          <cell r="J430">
            <v>5.9480443443470921E-5</v>
          </cell>
          <cell r="K430">
            <v>5.9969942230335958E-5</v>
          </cell>
          <cell r="L430">
            <v>6.0502230186458291E-5</v>
          </cell>
          <cell r="M430">
            <v>6.0147247737714957E-5</v>
          </cell>
          <cell r="N430">
            <v>6.0279411763184323E-5</v>
          </cell>
          <cell r="O430">
            <v>6.1400655099992565E-5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1.4640578922779204E-4</v>
          </cell>
          <cell r="H431">
            <v>2.4374514776317023E-4</v>
          </cell>
          <cell r="I431">
            <v>3.2872306332778654E-4</v>
          </cell>
          <cell r="J431">
            <v>3.074422238669771E-4</v>
          </cell>
          <cell r="K431">
            <v>2.9077575381958077E-4</v>
          </cell>
          <cell r="L431">
            <v>2.8166644197540519E-4</v>
          </cell>
          <cell r="M431">
            <v>2.7487982136611619E-4</v>
          </cell>
          <cell r="N431">
            <v>2.7548382612241817E-4</v>
          </cell>
          <cell r="O431">
            <v>2.8060803678412306E-4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2.02134704823182E-7</v>
          </cell>
          <cell r="H432">
            <v>1.06515886264638E-7</v>
          </cell>
          <cell r="I432">
            <v>8.3906958289227001E-8</v>
          </cell>
          <cell r="J432">
            <v>8.2668140216881199E-8</v>
          </cell>
          <cell r="K432">
            <v>9.8437712041382204E-8</v>
          </cell>
          <cell r="L432">
            <v>9.1200889917147904E-8</v>
          </cell>
          <cell r="M432">
            <v>9.6550982624304803E-8</v>
          </cell>
          <cell r="N432">
            <v>1.11767750715806E-7</v>
          </cell>
          <cell r="O432">
            <v>1.02527810690758E-7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2.02134704823182E-7</v>
          </cell>
          <cell r="H433">
            <v>1.8534304144197998E-7</v>
          </cell>
          <cell r="I433">
            <v>1.8614098533474789E-7</v>
          </cell>
          <cell r="J433">
            <v>1.7229455133937961E-7</v>
          </cell>
          <cell r="K433">
            <v>1.8104212784005451E-7</v>
          </cell>
          <cell r="L433">
            <v>1.9102391328435879E-7</v>
          </cell>
          <cell r="M433">
            <v>1.8369360016442941E-7</v>
          </cell>
          <cell r="N433">
            <v>1.981962287167333E-7</v>
          </cell>
          <cell r="O433">
            <v>1.8828977220716284E-7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2.2035389551319728E-5</v>
          </cell>
          <cell r="H434">
            <v>4.2534218751327094E-5</v>
          </cell>
          <cell r="I434">
            <v>3.9377489983019808E-5</v>
          </cell>
          <cell r="J434">
            <v>5.5227097036920964E-5</v>
          </cell>
          <cell r="K434">
            <v>3.8237112864279222E-5</v>
          </cell>
          <cell r="L434">
            <v>5.5735600341627709E-5</v>
          </cell>
          <cell r="M434">
            <v>3.8529050122558288E-5</v>
          </cell>
          <cell r="N434">
            <v>3.8259129350563735E-5</v>
          </cell>
          <cell r="O434">
            <v>3.9014905653316639E-5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1.9481657623891311E-4</v>
          </cell>
          <cell r="H435">
            <v>3.6424831671628797E-4</v>
          </cell>
          <cell r="I435">
            <v>3.1488873199352925E-4</v>
          </cell>
          <cell r="J435">
            <v>4.2617675192599744E-4</v>
          </cell>
          <cell r="K435">
            <v>2.6929138934740084E-4</v>
          </cell>
          <cell r="L435">
            <v>3.8725605782169214E-4</v>
          </cell>
          <cell r="M435">
            <v>2.6283572455923807E-4</v>
          </cell>
          <cell r="N435">
            <v>2.6099439129368622E-4</v>
          </cell>
          <cell r="O435">
            <v>2.6615011175673623E-4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1.4265916462573801E-7</v>
          </cell>
          <cell r="H436">
            <v>8.4746667958305397E-8</v>
          </cell>
          <cell r="I436">
            <v>4.3300629699050299E-8</v>
          </cell>
          <cell r="J436">
            <v>5.3485280445308701E-8</v>
          </cell>
          <cell r="K436">
            <v>5.0301626935922202E-8</v>
          </cell>
          <cell r="L436">
            <v>6.0805369035358394E-8</v>
          </cell>
          <cell r="M436">
            <v>6.31514464494212E-8</v>
          </cell>
          <cell r="N436">
            <v>5.2865938599233702E-8</v>
          </cell>
          <cell r="O436">
            <v>7.6339610016447602E-8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1.4265916462573801E-7</v>
          </cell>
          <cell r="H437">
            <v>1.8342540450047685E-7</v>
          </cell>
          <cell r="I437">
            <v>1.1526573597765292E-7</v>
          </cell>
          <cell r="J437">
            <v>9.8527854198199536E-8</v>
          </cell>
          <cell r="K437">
            <v>8.9815618522433291E-8</v>
          </cell>
          <cell r="L437">
            <v>9.9368956556237716E-8</v>
          </cell>
          <cell r="M437">
            <v>9.5350407337171296E-8</v>
          </cell>
          <cell r="N437">
            <v>8.9354661292525392E-8</v>
          </cell>
          <cell r="O437">
            <v>1.0671692551755961E-7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92.553411181263698</v>
          </cell>
          <cell r="E438">
            <v>91.727079338592802</v>
          </cell>
          <cell r="F438">
            <v>67.511622969113205</v>
          </cell>
          <cell r="G438">
            <v>32.396320219960799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0.61927430603469402</v>
          </cell>
          <cell r="E439">
            <v>0.62771178139603634</v>
          </cell>
          <cell r="F439">
            <v>0.47741832256935096</v>
          </cell>
          <cell r="G439">
            <v>0.24142705996133984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1.2541112626187498</v>
          </cell>
          <cell r="E440">
            <v>1.2429143541814733</v>
          </cell>
          <cell r="F440">
            <v>0.91479163914787598</v>
          </cell>
          <cell r="G440">
            <v>0.43897452872575632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6.5793022009151145E-2</v>
          </cell>
          <cell r="E441">
            <v>5.7062994468562521E-2</v>
          </cell>
          <cell r="F441">
            <v>4.3399843169901184E-2</v>
          </cell>
          <cell r="G441">
            <v>2.1947303312971646E-2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1.5435250144583399E-5</v>
          </cell>
          <cell r="H442">
            <v>3.2410118858317451E-5</v>
          </cell>
          <cell r="I442">
            <v>3.3910172135496028E-5</v>
          </cell>
          <cell r="J442">
            <v>3.2693640205777287E-5</v>
          </cell>
          <cell r="K442">
            <v>3.4132957796391127E-5</v>
          </cell>
          <cell r="L442">
            <v>3.4224041526838733E-5</v>
          </cell>
          <cell r="M442">
            <v>3.2618109912072999E-5</v>
          </cell>
          <cell r="N442">
            <v>3.4257538395377171E-5</v>
          </cell>
          <cell r="O442">
            <v>3.4455335156872424E-5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2.0337195524539951E-4</v>
          </cell>
          <cell r="H443">
            <v>4.1278673900257067E-4</v>
          </cell>
          <cell r="I443">
            <v>4.0358572205551356E-4</v>
          </cell>
          <cell r="J443">
            <v>3.6422986144755699E-4</v>
          </cell>
          <cell r="K443">
            <v>3.5806411968815908E-4</v>
          </cell>
          <cell r="L443">
            <v>3.476154706259268E-4</v>
          </cell>
          <cell r="M443">
            <v>3.3130393495816972E-4</v>
          </cell>
          <cell r="N443">
            <v>3.4795570016054749E-4</v>
          </cell>
          <cell r="O443">
            <v>3.499647327372973E-4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O444">
            <v>2.4539584614183299E-8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-3.5989155996857802E-9</v>
          </cell>
          <cell r="M445">
            <v>-5.6077162697507E-9</v>
          </cell>
          <cell r="N445">
            <v>-9.2260789816781295E-9</v>
          </cell>
          <cell r="O445">
            <v>3.0771898885892E-9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  <cell r="H446">
            <v>170.02894982493601</v>
          </cell>
          <cell r="I446">
            <v>154.38211110512901</v>
          </cell>
          <cell r="J446">
            <v>138.735272385321</v>
          </cell>
          <cell r="K446">
            <v>123.088433665514</v>
          </cell>
          <cell r="L446">
            <v>109.90751284479499</v>
          </cell>
          <cell r="M446">
            <v>98.138070491291401</v>
          </cell>
          <cell r="N446">
            <v>87.628958480337403</v>
          </cell>
          <cell r="O446">
            <v>78.245214379164594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  <cell r="H447">
            <v>2.33556249759528</v>
          </cell>
          <cell r="I447">
            <v>2.1206333943012199</v>
          </cell>
          <cell r="J447">
            <v>1.90570429100716</v>
          </cell>
          <cell r="K447">
            <v>1.6907751877131001</v>
          </cell>
          <cell r="L447">
            <v>1.5097185830329001</v>
          </cell>
          <cell r="M447">
            <v>1.34805041883642</v>
          </cell>
          <cell r="N447">
            <v>1.2036944846200199</v>
          </cell>
          <cell r="O447">
            <v>1.0747969008127001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  <cell r="H448">
            <v>2.33556249759528</v>
          </cell>
          <cell r="I448">
            <v>2.1206333943012199</v>
          </cell>
          <cell r="J448">
            <v>1.90570429100716</v>
          </cell>
          <cell r="K448">
            <v>1.6907751877131001</v>
          </cell>
          <cell r="L448">
            <v>1.5097185830329001</v>
          </cell>
          <cell r="M448">
            <v>1.34805041883642</v>
          </cell>
          <cell r="N448">
            <v>1.2036944846200199</v>
          </cell>
          <cell r="O448">
            <v>1.0747969008127001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50.120652975496498</v>
          </cell>
          <cell r="E449">
            <v>79.568344198673898</v>
          </cell>
          <cell r="F449">
            <v>55.643479786553897</v>
          </cell>
          <cell r="G449">
            <v>50.830320304583097</v>
          </cell>
          <cell r="H449">
            <v>56.999779988523301</v>
          </cell>
          <cell r="I449">
            <v>52.613315131221199</v>
          </cell>
          <cell r="J449">
            <v>53.555204933809101</v>
          </cell>
          <cell r="K449">
            <v>53.7078439180384</v>
          </cell>
          <cell r="L449">
            <v>55.134206887298802</v>
          </cell>
          <cell r="M449">
            <v>49.746155827018399</v>
          </cell>
          <cell r="N449">
            <v>43.6350561075662</v>
          </cell>
          <cell r="O449">
            <v>29.5682025743527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51.213734698345647</v>
          </cell>
          <cell r="E450">
            <v>130.78207889701915</v>
          </cell>
          <cell r="F450">
            <v>152.35670063548085</v>
          </cell>
          <cell r="G450">
            <v>146.50778809393097</v>
          </cell>
          <cell r="H450">
            <v>146.34997855834715</v>
          </cell>
          <cell r="I450">
            <v>131.26348092314805</v>
          </cell>
          <cell r="J450">
            <v>117.64392859288782</v>
          </cell>
          <cell r="K450">
            <v>120.0003656505275</v>
          </cell>
          <cell r="L450">
            <v>116.14429560548599</v>
          </cell>
          <cell r="M450">
            <v>111.26201269876802</v>
          </cell>
          <cell r="N450">
            <v>99.950103507545009</v>
          </cell>
          <cell r="O450">
            <v>70.359488222962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34.429127765539249</v>
          </cell>
          <cell r="E451">
            <v>70.744726022551987</v>
          </cell>
          <cell r="F451">
            <v>139.38310598940632</v>
          </cell>
          <cell r="G451">
            <v>81.469323515234734</v>
          </cell>
          <cell r="H451">
            <v>38.037062835508578</v>
          </cell>
          <cell r="I451">
            <v>5.1282037333816533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0.32085425890195679</v>
          </cell>
          <cell r="E452">
            <v>0.62167980546077006</v>
          </cell>
          <cell r="F452">
            <v>1.1784573304838295</v>
          </cell>
          <cell r="G452">
            <v>0.68865788185542587</v>
          </cell>
          <cell r="H452">
            <v>0.30981738526459557</v>
          </cell>
          <cell r="I452">
            <v>4.1592324492482138E-2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0.46651934641652165</v>
          </cell>
          <cell r="E453">
            <v>0.95860062361181619</v>
          </cell>
          <cell r="F453">
            <v>1.8886599727561797</v>
          </cell>
          <cell r="G453">
            <v>1.1039203728351594</v>
          </cell>
          <cell r="H453">
            <v>0.51540735549469696</v>
          </cell>
          <cell r="I453">
            <v>6.9487855465876158E-2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2.7012410292909701E-2</v>
          </cell>
          <cell r="F454">
            <v>6.2299088129558297E-2</v>
          </cell>
          <cell r="G454">
            <v>3.1101107798491901E-4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3.654236792141051E-2</v>
          </cell>
          <cell r="E455">
            <v>6.640946193845515E-2</v>
          </cell>
          <cell r="F455">
            <v>0.12588947684486085</v>
          </cell>
          <cell r="G455">
            <v>0.10459510241770913</v>
          </cell>
          <cell r="H455">
            <v>4.7042855517038511E-2</v>
          </cell>
          <cell r="I455">
            <v>6.3069645471750934E-3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0.2483115156537356</v>
          </cell>
          <cell r="H456">
            <v>2.0526707862437967</v>
          </cell>
          <cell r="I456">
            <v>6.1266864337465581</v>
          </cell>
          <cell r="J456">
            <v>10.222527574163397</v>
          </cell>
          <cell r="K456">
            <v>11.3886855792641</v>
          </cell>
          <cell r="L456">
            <v>8.909133591472818</v>
          </cell>
          <cell r="M456">
            <v>13.179285251238781</v>
          </cell>
          <cell r="N456">
            <v>13.278498266372885</v>
          </cell>
          <cell r="O456">
            <v>13.389729143099826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5.539298711945943E-3</v>
          </cell>
          <cell r="H457">
            <v>9.3794046582523424E-3</v>
          </cell>
          <cell r="I457">
            <v>6.3394925594474341E-3</v>
          </cell>
          <cell r="J457">
            <v>5.3599168708860362E-3</v>
          </cell>
          <cell r="K457">
            <v>8.9033876244984031E-3</v>
          </cell>
          <cell r="L457">
            <v>8.1711336486664267E-3</v>
          </cell>
          <cell r="M457">
            <v>1.0586821590032979E-2</v>
          </cell>
          <cell r="N457">
            <v>9.2200858366092361E-3</v>
          </cell>
          <cell r="O457">
            <v>1.642960052682451E-2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5.5872102229258345E-3</v>
          </cell>
          <cell r="H458">
            <v>8.7400636327953068E-3</v>
          </cell>
          <cell r="I458">
            <v>7.2487425748738992E-3</v>
          </cell>
          <cell r="J458">
            <v>6.1210516120009661E-3</v>
          </cell>
          <cell r="K458">
            <v>1.0587044125609523E-2</v>
          </cell>
          <cell r="L458">
            <v>9.1013304055987745E-3</v>
          </cell>
          <cell r="M458">
            <v>1.1776572534479571E-2</v>
          </cell>
          <cell r="N458">
            <v>1.0274494684644413E-2</v>
          </cell>
          <cell r="O458">
            <v>1.7506654178058013E-2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3.7478603021723317E-4</v>
          </cell>
          <cell r="H459">
            <v>8.0840616583070758E-4</v>
          </cell>
          <cell r="I459">
            <v>3.3984302400926329E-3</v>
          </cell>
          <cell r="J459">
            <v>3.0755121900104035E-3</v>
          </cell>
          <cell r="K459">
            <v>5.1723076588499782E-3</v>
          </cell>
          <cell r="L459">
            <v>4.6308206116524812E-3</v>
          </cell>
          <cell r="M459">
            <v>5.4697094431379123E-3</v>
          </cell>
          <cell r="N459">
            <v>5.4174488321826831E-3</v>
          </cell>
          <cell r="O459">
            <v>8.2374438371817012E-3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7.1996721567289552E-4</v>
          </cell>
          <cell r="H460">
            <v>4.534272333115849E-4</v>
          </cell>
          <cell r="I460">
            <v>1.242803895610211E-3</v>
          </cell>
          <cell r="J460">
            <v>1.4974015470308286E-3</v>
          </cell>
          <cell r="K460">
            <v>2.4504929156152085E-3</v>
          </cell>
          <cell r="L460">
            <v>2.5173833442869446E-3</v>
          </cell>
          <cell r="M460">
            <v>2.4984526715495525E-3</v>
          </cell>
          <cell r="N460">
            <v>3.275325221578407E-3</v>
          </cell>
          <cell r="O460">
            <v>4.5000363253021366E-3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2.7076693090995065E-2</v>
          </cell>
          <cell r="H461">
            <v>0.48880657137021394</v>
          </cell>
          <cell r="I461">
            <v>1.9324114568730688</v>
          </cell>
          <cell r="J461">
            <v>2.7803908929496424</v>
          </cell>
          <cell r="K461">
            <v>3.2227100726032321</v>
          </cell>
          <cell r="L461">
            <v>1.9092472640775107</v>
          </cell>
          <cell r="M461">
            <v>3.5590890705120857</v>
          </cell>
          <cell r="N461">
            <v>3.4826215682913162</v>
          </cell>
          <cell r="O461">
            <v>3.7516114475146582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2.2258521926628343E-2</v>
          </cell>
          <cell r="H462">
            <v>0.20834125732533085</v>
          </cell>
          <cell r="I462">
            <v>0.93477056661604496</v>
          </cell>
          <cell r="J462">
            <v>1.5108749421630447</v>
          </cell>
          <cell r="K462">
            <v>1.9255776209409861</v>
          </cell>
          <cell r="L462">
            <v>1.2747282517238032</v>
          </cell>
          <cell r="M462">
            <v>2.1175718435921311</v>
          </cell>
          <cell r="N462">
            <v>2.3228761979970449</v>
          </cell>
          <cell r="O462">
            <v>2.2779405561190078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2.7408735348847746E-2</v>
          </cell>
          <cell r="H463">
            <v>0.30660035419091547</v>
          </cell>
          <cell r="I463">
            <v>0.91069702582489165</v>
          </cell>
          <cell r="J463">
            <v>1.687879995643466</v>
          </cell>
          <cell r="K463">
            <v>1.9430413186772473</v>
          </cell>
          <cell r="L463">
            <v>1.2504234233838563</v>
          </cell>
          <cell r="M463">
            <v>2.1169499201092923</v>
          </cell>
          <cell r="N463">
            <v>2.1893998780681363</v>
          </cell>
          <cell r="O463">
            <v>1.8417236412530771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2.2332903962011055E-2</v>
          </cell>
          <cell r="H464">
            <v>0.2190289040717755</v>
          </cell>
          <cell r="I464">
            <v>0.96229083282648631</v>
          </cell>
          <cell r="J464">
            <v>1.5097268104699735</v>
          </cell>
          <cell r="K464">
            <v>1.9050809093248096</v>
          </cell>
          <cell r="L464">
            <v>1.3113806142528115</v>
          </cell>
          <cell r="M464">
            <v>2.0595042024417038</v>
          </cell>
          <cell r="N464">
            <v>2.3047435135890959</v>
          </cell>
          <cell r="O464">
            <v>2.0945893677401464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2.2128722383758094E-3</v>
          </cell>
          <cell r="H465">
            <v>4.328821951370871E-3</v>
          </cell>
          <cell r="I465">
            <v>3.5310181122225641E-3</v>
          </cell>
          <cell r="J465">
            <v>1.1692480423593148E-2</v>
          </cell>
          <cell r="K465">
            <v>1.0068234004986723E-2</v>
          </cell>
          <cell r="L465">
            <v>3.5664710592133268E-2</v>
          </cell>
          <cell r="M465">
            <v>3.8271755789486113E-2</v>
          </cell>
          <cell r="N465">
            <v>3.2681443062794927E-2</v>
          </cell>
          <cell r="O465">
            <v>2.9425610688593125E-2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8.532153519571372E-4</v>
          </cell>
          <cell r="H466">
            <v>1.8156808192489138E-3</v>
          </cell>
          <cell r="I466">
            <v>3.9375266567092289E-3</v>
          </cell>
          <cell r="J466">
            <v>5.6501927317772127E-3</v>
          </cell>
          <cell r="K466">
            <v>1.1936397157085043E-2</v>
          </cell>
          <cell r="L466">
            <v>1.4381611855775184E-2</v>
          </cell>
          <cell r="M466">
            <v>3.2463396470656714E-2</v>
          </cell>
          <cell r="N466">
            <v>3.1230749519279625E-2</v>
          </cell>
          <cell r="O466">
            <v>4.4536399636284883E-2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3.4080850435123926E-2</v>
          </cell>
          <cell r="H467">
            <v>0.36498917997006175</v>
          </cell>
          <cell r="I467">
            <v>0.81925977838631214</v>
          </cell>
          <cell r="J467">
            <v>1.412486668530645</v>
          </cell>
          <cell r="K467">
            <v>0.9345552422117982</v>
          </cell>
          <cell r="L467">
            <v>0.96574795443780848</v>
          </cell>
          <cell r="M467">
            <v>3.3612964691268232E-2</v>
          </cell>
          <cell r="N467">
            <v>2.9798003664087417E-2</v>
          </cell>
          <cell r="O467">
            <v>1.9422015891938278E-2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5.0591058799812367E-3</v>
          </cell>
          <cell r="H468">
            <v>1.6263810734524514E-2</v>
          </cell>
          <cell r="I468">
            <v>1.0806914609590022E-2</v>
          </cell>
          <cell r="J468">
            <v>9.257164803838952E-3</v>
          </cell>
          <cell r="K468">
            <v>2.4828657506084883E-2</v>
          </cell>
          <cell r="L468">
            <v>1.4826175732343115E-2</v>
          </cell>
          <cell r="M468">
            <v>2.9075621522478362E-2</v>
          </cell>
          <cell r="N468">
            <v>2.1121732584981144E-2</v>
          </cell>
          <cell r="O468">
            <v>5.0861059088920822E-2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2.3827406161862942E-2</v>
          </cell>
          <cell r="H469">
            <v>0.2704586166915911</v>
          </cell>
          <cell r="I469">
            <v>0.31549015094154415</v>
          </cell>
          <cell r="J469">
            <v>1.0307161239937812</v>
          </cell>
          <cell r="K469">
            <v>0.94229464895852622</v>
          </cell>
          <cell r="L469">
            <v>1.7958714422332132</v>
          </cell>
          <cell r="M469">
            <v>2.6796018649856346</v>
          </cell>
          <cell r="N469">
            <v>2.4185551730789907</v>
          </cell>
          <cell r="O469">
            <v>2.4966559086974303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1.1481536758100316E-2</v>
          </cell>
          <cell r="H470">
            <v>1.9944367460164543E-2</v>
          </cell>
          <cell r="I470">
            <v>2.07574342995589E-2</v>
          </cell>
          <cell r="J470">
            <v>1.907078117353395E-2</v>
          </cell>
          <cell r="K470">
            <v>3.9164465421634667E-2</v>
          </cell>
          <cell r="L470">
            <v>3.3460593968061628E-2</v>
          </cell>
          <cell r="M470">
            <v>5.3492561862377996E-2</v>
          </cell>
          <cell r="N470">
            <v>4.0740713313961147E-2</v>
          </cell>
          <cell r="O470">
            <v>8.5277675154419016E-2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1.3314893124138309E-2</v>
          </cell>
          <cell r="H471">
            <v>3.2902121043916467E-2</v>
          </cell>
          <cell r="I471">
            <v>3.3165797268607765E-2</v>
          </cell>
          <cell r="J471">
            <v>2.9447139190837992E-2</v>
          </cell>
          <cell r="K471">
            <v>6.3533682439051414E-2</v>
          </cell>
          <cell r="L471">
            <v>4.9423238765952351E-2</v>
          </cell>
          <cell r="M471">
            <v>6.8100277391786812E-2</v>
          </cell>
          <cell r="N471">
            <v>6.715249304771588E-2</v>
          </cell>
          <cell r="O471">
            <v>0.12277800779977559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1.572227522185456E-2</v>
          </cell>
          <cell r="H472">
            <v>3.3553467279041418E-2</v>
          </cell>
          <cell r="I472">
            <v>3.9765949922966157E-2</v>
          </cell>
          <cell r="J472">
            <v>4.0511135415108937E-2</v>
          </cell>
          <cell r="K472">
            <v>7.3972802956017117E-2</v>
          </cell>
          <cell r="L472">
            <v>6.2385335126840795E-2</v>
          </cell>
          <cell r="M472">
            <v>9.189541213335968E-2</v>
          </cell>
          <cell r="N472">
            <v>8.5439358366798959E-2</v>
          </cell>
          <cell r="O472">
            <v>0.16128369920909552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6.5991723525026056E-4</v>
          </cell>
          <cell r="H473">
            <v>1.0184037345529141E-3</v>
          </cell>
          <cell r="I473">
            <v>1.001852779416186E-3</v>
          </cell>
          <cell r="J473">
            <v>1.3776509805586742E-3</v>
          </cell>
          <cell r="K473">
            <v>3.1892610687297299E-3</v>
          </cell>
          <cell r="L473">
            <v>2.3106461997673012E-3</v>
          </cell>
          <cell r="M473">
            <v>4.1614183261807422E-3</v>
          </cell>
          <cell r="N473">
            <v>3.066152417367411E-3</v>
          </cell>
          <cell r="O473">
            <v>7.4369645978202316E-3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5.6859821888037283E-4</v>
          </cell>
          <cell r="H474">
            <v>9.3203638283163284E-4</v>
          </cell>
          <cell r="I474">
            <v>9.2703243463826488E-4</v>
          </cell>
          <cell r="J474">
            <v>1.2626723200074314E-3</v>
          </cell>
          <cell r="K474">
            <v>3.0964753946949859E-3</v>
          </cell>
          <cell r="L474">
            <v>2.2273309635842168E-3</v>
          </cell>
          <cell r="M474">
            <v>3.9536248110803949E-3</v>
          </cell>
          <cell r="N474">
            <v>2.9958453558838844E-3</v>
          </cell>
          <cell r="O474">
            <v>6.9705287468648167E-3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2.463874572994587E-4</v>
          </cell>
          <cell r="H475">
            <v>3.5659577124156044E-4</v>
          </cell>
          <cell r="I475">
            <v>3.7598914845960271E-4</v>
          </cell>
          <cell r="J475">
            <v>5.4156247833073547E-4</v>
          </cell>
          <cell r="K475">
            <v>1.2627341907779667E-3</v>
          </cell>
          <cell r="L475">
            <v>8.1893295034272365E-4</v>
          </cell>
          <cell r="M475">
            <v>1.2486575673115693E-3</v>
          </cell>
          <cell r="N475">
            <v>1.0605563928438328E-3</v>
          </cell>
          <cell r="O475">
            <v>2.2662809716909528E-3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7.1965767360359062E-4</v>
          </cell>
          <cell r="H476">
            <v>7.9097078564366481E-4</v>
          </cell>
          <cell r="I476">
            <v>1.0192758654754747E-3</v>
          </cell>
          <cell r="J476">
            <v>1.2164622229494709E-3</v>
          </cell>
          <cell r="K476">
            <v>2.3863359273952494E-3</v>
          </cell>
          <cell r="L476">
            <v>1.7044343016248047E-3</v>
          </cell>
          <cell r="M476">
            <v>2.3050415772073595E-3</v>
          </cell>
          <cell r="N476">
            <v>2.403465904242297E-3</v>
          </cell>
          <cell r="O476">
            <v>4.0186873027375208E-3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2.9663249814924301E-3</v>
          </cell>
          <cell r="H477">
            <v>2.700676348379259E-3</v>
          </cell>
          <cell r="I477">
            <v>2.5118941689154422E-3</v>
          </cell>
          <cell r="J477">
            <v>2.9626591196289629E-3</v>
          </cell>
          <cell r="K477">
            <v>6.2144928316326207E-3</v>
          </cell>
          <cell r="L477">
            <v>3.3676916986593486E-3</v>
          </cell>
          <cell r="M477">
            <v>6.5938743632897355E-3</v>
          </cell>
          <cell r="N477">
            <v>4.4970189888932661E-3</v>
          </cell>
          <cell r="O477">
            <v>1.0760885152447896E-2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2.5908094780743546E-2</v>
          </cell>
          <cell r="H478">
            <v>6.1006372806350614E-2</v>
          </cell>
          <cell r="I478">
            <v>0.11626862800013081</v>
          </cell>
          <cell r="J478">
            <v>0.15193861269527453</v>
          </cell>
          <cell r="K478">
            <v>0.24916176135912377</v>
          </cell>
          <cell r="L478">
            <v>0.15725667036062935</v>
          </cell>
          <cell r="M478">
            <v>0.25158462728541525</v>
          </cell>
          <cell r="N478">
            <v>0.21043279019779862</v>
          </cell>
          <cell r="O478">
            <v>0.33597169831378193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7.3230580272256596E-2</v>
          </cell>
          <cell r="H479">
            <v>1.8867532317959801</v>
          </cell>
          <cell r="I479">
            <v>3.0555139837699299</v>
          </cell>
          <cell r="J479">
            <v>1.8069553589535901</v>
          </cell>
          <cell r="K479">
            <v>0.87702222805297703</v>
          </cell>
          <cell r="L479">
            <v>2.2270216357470498</v>
          </cell>
          <cell r="M479">
            <v>2.4254746118262802</v>
          </cell>
          <cell r="N479">
            <v>1.20162430148852</v>
          </cell>
          <cell r="O479">
            <v>1.43230591459649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7.3230580272256596E-2</v>
          </cell>
          <cell r="H480">
            <v>1.959968106799175</v>
          </cell>
          <cell r="I480">
            <v>5.0015146832541495</v>
          </cell>
          <cell r="J480">
            <v>6.7491761626994284</v>
          </cell>
          <cell r="K480">
            <v>5.7394153140626161</v>
          </cell>
          <cell r="L480">
            <v>5.1409864235783056</v>
          </cell>
          <cell r="M480">
            <v>5.529434851735008</v>
          </cell>
          <cell r="N480">
            <v>5.3033392670620874</v>
          </cell>
          <cell r="O480">
            <v>5.0593102996532453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1.05949479472403E-4</v>
          </cell>
          <cell r="F481">
            <v>0.17024884351490699</v>
          </cell>
          <cell r="G481">
            <v>0.62896203715226695</v>
          </cell>
          <cell r="H481">
            <v>1.16168782861402</v>
          </cell>
          <cell r="I481">
            <v>8.5441723867210992</v>
          </cell>
          <cell r="J481">
            <v>11.338407374599001</v>
          </cell>
          <cell r="K481">
            <v>13.8904073295817</v>
          </cell>
          <cell r="L481">
            <v>13.890414772615699</v>
          </cell>
          <cell r="M481">
            <v>13.890417270974799</v>
          </cell>
          <cell r="N481">
            <v>13.8904193579628</v>
          </cell>
          <cell r="O481">
            <v>13.890421795317801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4.2939877143000245E-5</v>
          </cell>
          <cell r="F482">
            <v>6.899953129238498E-2</v>
          </cell>
          <cell r="G482">
            <v>0.25490972430840642</v>
          </cell>
          <cell r="H482">
            <v>0.47081621247793126</v>
          </cell>
          <cell r="I482">
            <v>3.4628363858076661</v>
          </cell>
          <cell r="J482">
            <v>4.5953016672383606</v>
          </cell>
          <cell r="K482">
            <v>5.6295923978920879</v>
          </cell>
          <cell r="L482">
            <v>5.6295954144521589</v>
          </cell>
          <cell r="M482">
            <v>5.6295964270030083</v>
          </cell>
          <cell r="N482">
            <v>5.6295972728306909</v>
          </cell>
          <cell r="O482">
            <v>5.6295982606574189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2.26859489350079E-5</v>
          </cell>
          <cell r="E483">
            <v>1.01075531874453E-4</v>
          </cell>
          <cell r="F483">
            <v>0.170138976489769</v>
          </cell>
          <cell r="G483">
            <v>0.458718292799146</v>
          </cell>
          <cell r="H483">
            <v>0.53274871424780701</v>
          </cell>
          <cell r="I483">
            <v>7.3825508986593302</v>
          </cell>
          <cell r="J483">
            <v>3.07972730377291</v>
          </cell>
          <cell r="K483">
            <v>2.8954576652502002</v>
          </cell>
          <cell r="L483">
            <v>1.34920155679612</v>
          </cell>
          <cell r="M483">
            <v>6.5661533061537796</v>
          </cell>
          <cell r="N483">
            <v>3.0797311496689401</v>
          </cell>
          <cell r="O483">
            <v>2.89548205415378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2.26859489350079E-5</v>
          </cell>
          <cell r="E484">
            <v>1.2113487875472899E-4</v>
          </cell>
          <cell r="F484">
            <v>0.17025484888827774</v>
          </cell>
          <cell r="G484">
            <v>0.62896486054056489</v>
          </cell>
          <cell r="H484">
            <v>1.1616938289729706</v>
          </cell>
          <cell r="I484">
            <v>8.5441764175261152</v>
          </cell>
          <cell r="J484">
            <v>11.33841251043996</v>
          </cell>
          <cell r="K484">
            <v>13.890420755830784</v>
          </cell>
          <cell r="L484">
            <v>13.890421666696716</v>
          </cell>
          <cell r="M484">
            <v>13.890431359174062</v>
          </cell>
          <cell r="N484">
            <v>13.890430743761677</v>
          </cell>
          <cell r="O484">
            <v>13.890447464912185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26.927488842990829</v>
          </cell>
          <cell r="E485">
            <v>42.583050265367874</v>
          </cell>
          <cell r="F485">
            <v>16.731484784168611</v>
          </cell>
          <cell r="G485">
            <v>57.646073301413644</v>
          </cell>
          <cell r="H485">
            <v>63.681331344920018</v>
          </cell>
          <cell r="I485">
            <v>1.99189151287146E-2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0.12815354285453445</v>
          </cell>
          <cell r="E486">
            <v>0.20266162912105712</v>
          </cell>
          <cell r="F486">
            <v>7.9628630237686307E-2</v>
          </cell>
          <cell r="G486">
            <v>0.27434970146320592</v>
          </cell>
          <cell r="H486">
            <v>0.30307275487626084</v>
          </cell>
          <cell r="I486">
            <v>9.4798276900150388E-5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0.36487112253375142</v>
          </cell>
          <cell r="E487">
            <v>0.57700610115674578</v>
          </cell>
          <cell r="F487">
            <v>0.22671388596434419</v>
          </cell>
          <cell r="G487">
            <v>0.78111210435519829</v>
          </cell>
          <cell r="H487">
            <v>0.8628906686303528</v>
          </cell>
          <cell r="I487">
            <v>2.6990399903407264E-4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3.8079825039305401E-5</v>
          </cell>
          <cell r="F488">
            <v>1.7804159337844399E-5</v>
          </cell>
          <cell r="G488">
            <v>2.1715990395147901E-2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1.2434814084690706E-2</v>
          </cell>
          <cell r="E489">
            <v>1.4159906359300188E-2</v>
          </cell>
          <cell r="F489">
            <v>7.9046066599780286E-3</v>
          </cell>
          <cell r="G489">
            <v>2.7090001893144731E-2</v>
          </cell>
          <cell r="H489">
            <v>2.1725066853043897E-2</v>
          </cell>
          <cell r="I489">
            <v>6.3591110475097815E-6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257.57893729068263</v>
          </cell>
          <cell r="E490">
            <v>392.02465216346394</v>
          </cell>
          <cell r="F490">
            <v>551.862364791392</v>
          </cell>
          <cell r="G490">
            <v>448.52988623825354</v>
          </cell>
          <cell r="H490">
            <v>87.156384686626566</v>
          </cell>
          <cell r="I490">
            <v>12.130481305394133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2.1025514674719146</v>
          </cell>
          <cell r="E491">
            <v>3.2108889822541289</v>
          </cell>
          <cell r="F491">
            <v>4.4069387175313564</v>
          </cell>
          <cell r="G491">
            <v>3.5936353000328185</v>
          </cell>
          <cell r="H491">
            <v>0.66260585714946207</v>
          </cell>
          <cell r="I491">
            <v>9.0856106828143671E-2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3.4902295025837793</v>
          </cell>
          <cell r="E492">
            <v>5.3119871566865058</v>
          </cell>
          <cell r="F492">
            <v>7.4778098210215775</v>
          </cell>
          <cell r="G492">
            <v>6.0776407349356782</v>
          </cell>
          <cell r="H492">
            <v>1.1809808223120131</v>
          </cell>
          <cell r="I492">
            <v>0.16436966538474479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2.4148198695207301E-4</v>
          </cell>
          <cell r="F493">
            <v>9.5372400801852594E-2</v>
          </cell>
          <cell r="G493">
            <v>1.6239236512952601E-4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0.21743091016330679</v>
          </cell>
          <cell r="E494">
            <v>0.24361021420658377</v>
          </cell>
          <cell r="F494">
            <v>0.33435560876201259</v>
          </cell>
          <cell r="G494">
            <v>0.2726785149845502</v>
          </cell>
          <cell r="H494">
            <v>6.9373166003957973E-2</v>
          </cell>
          <cell r="I494">
            <v>9.5128733287913152E-3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0.37140622188652139</v>
          </cell>
          <cell r="E495">
            <v>2.2894206240390029</v>
          </cell>
          <cell r="F495">
            <v>2.266325747596496</v>
          </cell>
          <cell r="G495">
            <v>1.3757213567559248</v>
          </cell>
          <cell r="H495">
            <v>0.48472856775081857</v>
          </cell>
          <cell r="I495">
            <v>6.2183489174382905E-2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3.8165446831155904E-3</v>
          </cell>
          <cell r="E496">
            <v>2.8474897950598082E-2</v>
          </cell>
          <cell r="F496">
            <v>2.8033499029920299E-2</v>
          </cell>
          <cell r="G496">
            <v>1.6716003775716286E-2</v>
          </cell>
          <cell r="H496">
            <v>5.7754176670335305E-3</v>
          </cell>
          <cell r="I496">
            <v>5.4241377998294677E-4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5.0669334500207707E-3</v>
          </cell>
          <cell r="E497">
            <v>3.1233569222906002E-2</v>
          </cell>
          <cell r="F497">
            <v>3.0918495874440639E-2</v>
          </cell>
          <cell r="G497">
            <v>1.8768367759289563E-2</v>
          </cell>
          <cell r="H497">
            <v>6.612940897009807E-3</v>
          </cell>
          <cell r="I497">
            <v>8.4834228068735268E-4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2.5997208953035499E-3</v>
          </cell>
          <cell r="F498">
            <v>1.05979582817454E-4</v>
          </cell>
          <cell r="G498">
            <v>1.3627504394057201E-4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4.4466779459168004E-4</v>
          </cell>
          <cell r="E499">
            <v>3.0379367287518815E-3</v>
          </cell>
          <cell r="F499">
            <v>2.9924110921493549E-3</v>
          </cell>
          <cell r="G499">
            <v>2.4936577099496653E-3</v>
          </cell>
          <cell r="H499">
            <v>8.4829744363255823E-4</v>
          </cell>
          <cell r="I499">
            <v>7.2296683452070708E-5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266.76111461327969</v>
          </cell>
          <cell r="E500">
            <v>423.91468787490788</v>
          </cell>
          <cell r="F500">
            <v>827.07333127926597</v>
          </cell>
          <cell r="G500">
            <v>696.31940853169488</v>
          </cell>
          <cell r="H500">
            <v>275.73392412738207</v>
          </cell>
          <cell r="I500">
            <v>38.273989760668918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1.8622527331983421</v>
          </cell>
          <cell r="E501">
            <v>2.9641044108611521</v>
          </cell>
          <cell r="F501">
            <v>5.5959689486368385</v>
          </cell>
          <cell r="G501">
            <v>4.7236855623942233</v>
          </cell>
          <cell r="H501">
            <v>1.8113180357616749</v>
          </cell>
          <cell r="I501">
            <v>0.25008179323508956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3.6146492495024369</v>
          </cell>
          <cell r="E502">
            <v>5.7441014617196107</v>
          </cell>
          <cell r="F502">
            <v>11.206955708391146</v>
          </cell>
          <cell r="G502">
            <v>9.4352223378278524</v>
          </cell>
          <cell r="H502">
            <v>3.7362320342463784</v>
          </cell>
          <cell r="I502">
            <v>0.51861774743453926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1.7646876270056299E-4</v>
          </cell>
          <cell r="F503">
            <v>0.186566950273166</v>
          </cell>
          <cell r="G503">
            <v>8.2876784049083495E-5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0.18201258425903505</v>
          </cell>
          <cell r="E504">
            <v>0.20382783979620825</v>
          </cell>
          <cell r="F504">
            <v>0.38476688988986052</v>
          </cell>
          <cell r="G504">
            <v>0.32486346601809962</v>
          </cell>
          <cell r="H504">
            <v>0.12461138522612315</v>
          </cell>
          <cell r="I504">
            <v>1.8502504343069447E-2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89.476084865076942</v>
          </cell>
          <cell r="E505">
            <v>94.144792513857695</v>
          </cell>
          <cell r="F505">
            <v>93.510955086980914</v>
          </cell>
          <cell r="G505">
            <v>61.069633702726456</v>
          </cell>
          <cell r="H505">
            <v>1.7360243772993222</v>
          </cell>
          <cell r="I505">
            <v>6.3600701615811897E-2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0.85007307538682186</v>
          </cell>
          <cell r="E506">
            <v>0.90399300746519573</v>
          </cell>
          <cell r="F506">
            <v>0.89670185782255496</v>
          </cell>
          <cell r="G506">
            <v>0.6347583566834275</v>
          </cell>
          <cell r="H506">
            <v>1.9169834933469368E-2</v>
          </cell>
          <cell r="I506">
            <v>4.5422659699197637E-4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1.2206832860174184</v>
          </cell>
          <cell r="E507">
            <v>1.2843764326583609</v>
          </cell>
          <cell r="F507">
            <v>1.2757292644881448</v>
          </cell>
          <cell r="G507">
            <v>0.83314643523501231</v>
          </cell>
          <cell r="H507">
            <v>2.3683825065475051E-2</v>
          </cell>
          <cell r="I507">
            <v>8.676766932580064E-4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7.5608712189939806E-5</v>
          </cell>
          <cell r="F508">
            <v>7.0639411563246102E-5</v>
          </cell>
          <cell r="G508">
            <v>6.6924226396302298E-5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6.456965716176212E-2</v>
          </cell>
          <cell r="E509">
            <v>6.8579265930182529E-2</v>
          </cell>
          <cell r="F509">
            <v>6.8024227827850822E-2</v>
          </cell>
          <cell r="G509">
            <v>5.1642389996376978E-2</v>
          </cell>
          <cell r="H509">
            <v>1.8799682993858398E-3</v>
          </cell>
          <cell r="I509">
            <v>3.7336590136670403E-5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-1.924906789882696E-5</v>
          </cell>
          <cell r="J510">
            <v>-1.8709051263518837E-5</v>
          </cell>
          <cell r="K510">
            <v>-1.5114410479605269E-5</v>
          </cell>
          <cell r="L510">
            <v>-1.0034604087420334E-5</v>
          </cell>
          <cell r="M510">
            <v>-4.8753199103484365E-6</v>
          </cell>
          <cell r="N510">
            <v>2.6977349869156681E-6</v>
          </cell>
          <cell r="O510">
            <v>4.1886270902463228E-5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-1.0728565689016086E-3</v>
          </cell>
          <cell r="J511">
            <v>-1.004190368342392E-3</v>
          </cell>
          <cell r="K511">
            <v>-7.8231624971390637E-4</v>
          </cell>
          <cell r="L511">
            <v>-5.1938736529799016E-4</v>
          </cell>
          <cell r="M511">
            <v>-2.5234474037646602E-4</v>
          </cell>
          <cell r="N511">
            <v>1.3963375683978248E-4</v>
          </cell>
          <cell r="O511">
            <v>2.1680177610057545E-3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6.5986912778462301E-8</v>
          </cell>
          <cell r="J512">
            <v>1.7607271271290399E-8</v>
          </cell>
          <cell r="K512">
            <v>1.3753081444798199E-7</v>
          </cell>
          <cell r="M512">
            <v>1.96037662815095E-7</v>
          </cell>
          <cell r="N512">
            <v>3.36320073739325E-8</v>
          </cell>
          <cell r="O512">
            <v>8.7453986808519695E-7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6.5986912778462301E-8</v>
          </cell>
          <cell r="J513">
            <v>8.3594184049752697E-8</v>
          </cell>
          <cell r="K513">
            <v>2.2112499849773499E-7</v>
          </cell>
          <cell r="L513">
            <v>2.2112499849773499E-7</v>
          </cell>
          <cell r="M513">
            <v>4.1716266131282899E-7</v>
          </cell>
          <cell r="N513">
            <v>4.4046441948689E-7</v>
          </cell>
          <cell r="O513">
            <v>1.2593476239935E-6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265.00209145697369</v>
          </cell>
          <cell r="E514">
            <v>387.84952593954665</v>
          </cell>
          <cell r="F514">
            <v>704.65061222176587</v>
          </cell>
          <cell r="G514">
            <v>586.61178691610485</v>
          </cell>
          <cell r="H514">
            <v>217.48954553398818</v>
          </cell>
          <cell r="I514">
            <v>23.072189314044273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1.5718077852221664</v>
          </cell>
          <cell r="E515">
            <v>2.2771800424986983</v>
          </cell>
          <cell r="F515">
            <v>4.1426465227965705</v>
          </cell>
          <cell r="G515">
            <v>3.4746807617398594</v>
          </cell>
          <cell r="H515">
            <v>1.2793412414911087</v>
          </cell>
          <cell r="I515">
            <v>0.13582969352688903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3.5908142473844711</v>
          </cell>
          <cell r="E516">
            <v>5.2554136306171637</v>
          </cell>
          <cell r="F516">
            <v>9.5481112767176999</v>
          </cell>
          <cell r="G516">
            <v>7.9486691994052219</v>
          </cell>
          <cell r="H516">
            <v>2.9470128121136598</v>
          </cell>
          <cell r="I516">
            <v>0.31263129151821545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8.5846440146377994E-5</v>
          </cell>
          <cell r="F517">
            <v>0.151785149608445</v>
          </cell>
          <cell r="G517">
            <v>3.1261455944127099E-4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0.15707577413008883</v>
          </cell>
          <cell r="E518">
            <v>0.17934855552856455</v>
          </cell>
          <cell r="F518">
            <v>0.32620707140032273</v>
          </cell>
          <cell r="G518">
            <v>0.27375496792696602</v>
          </cell>
          <cell r="H518">
            <v>0.10291360689566638</v>
          </cell>
          <cell r="I518">
            <v>1.5164397292805354E-2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343.47535002424416</v>
          </cell>
          <cell r="E519">
            <v>390.48044699808702</v>
          </cell>
          <cell r="F519">
            <v>386.85520122461963</v>
          </cell>
          <cell r="G519">
            <v>295.36672049699246</v>
          </cell>
          <cell r="H519">
            <v>10.210120305476089</v>
          </cell>
          <cell r="I519">
            <v>5.1455285829508E-2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2.5083761392075363</v>
          </cell>
          <cell r="E520">
            <v>2.8363357031252545</v>
          </cell>
          <cell r="F520">
            <v>2.8075635636208043</v>
          </cell>
          <cell r="G520">
            <v>2.1808352382572398</v>
          </cell>
          <cell r="H520">
            <v>8.2230120006822768E-2</v>
          </cell>
          <cell r="I520">
            <v>3.3250435501421406E-4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4.6858847206581746</v>
          </cell>
          <cell r="E521">
            <v>5.327154802156703</v>
          </cell>
          <cell r="F521">
            <v>5.2776971517683648</v>
          </cell>
          <cell r="G521">
            <v>4.0295596247884484</v>
          </cell>
          <cell r="H521">
            <v>0.13929222790554033</v>
          </cell>
          <cell r="I521">
            <v>7.0198207134390179E-4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4.3643453550732001E-5</v>
          </cell>
          <cell r="F522">
            <v>4.75289635302895E-5</v>
          </cell>
          <cell r="G522">
            <v>4.0408849003527397E-5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0.1832415151091</v>
          </cell>
          <cell r="E523">
            <v>0.19503938829369027</v>
          </cell>
          <cell r="F523">
            <v>0.19304998306643215</v>
          </cell>
          <cell r="G523">
            <v>0.15003164166702188</v>
          </cell>
          <cell r="H523">
            <v>5.6836607117395225E-3</v>
          </cell>
          <cell r="I523">
            <v>2.3018768518027908E-5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141.46321362450249</v>
          </cell>
          <cell r="E524">
            <v>162.01299545493436</v>
          </cell>
          <cell r="F524">
            <v>159.41790610148672</v>
          </cell>
          <cell r="G524">
            <v>122.37943228845873</v>
          </cell>
          <cell r="H524">
            <v>7.18051828269554</v>
          </cell>
          <cell r="I524">
            <v>3.9901038917223838E-2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0.89948344518449475</v>
          </cell>
          <cell r="E525">
            <v>1.0073323438954651</v>
          </cell>
          <cell r="F525">
            <v>0.99334548650887888</v>
          </cell>
          <cell r="G525">
            <v>0.77348190023556063</v>
          </cell>
          <cell r="H525">
            <v>3.8321414619777984E-2</v>
          </cell>
          <cell r="I525">
            <v>2.3138552237895953E-4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1.9299210589973022</v>
          </cell>
          <cell r="E526">
            <v>2.2102727892896894</v>
          </cell>
          <cell r="F526">
            <v>2.1748691146178269</v>
          </cell>
          <cell r="G526">
            <v>1.6695693354496399</v>
          </cell>
          <cell r="H526">
            <v>9.7960685984932169E-2</v>
          </cell>
          <cell r="I526">
            <v>5.4435250910264416E-4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1.4391249375317999E-5</v>
          </cell>
          <cell r="F527">
            <v>2.1163528856140901E-5</v>
          </cell>
          <cell r="G527">
            <v>3.3855260796269E-5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7.1262385151234994E-2</v>
          </cell>
          <cell r="E528">
            <v>7.9351529492056372E-2</v>
          </cell>
          <cell r="F528">
            <v>7.8235679377365044E-2</v>
          </cell>
          <cell r="G528">
            <v>6.111098140762497E-2</v>
          </cell>
          <cell r="H528">
            <v>3.4077750946958736E-3</v>
          </cell>
          <cell r="I528">
            <v>1.7433712893093628E-5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5.9889030627174096</v>
          </cell>
          <cell r="E529">
            <v>1.8386848184550599</v>
          </cell>
          <cell r="F529">
            <v>3.95824820994372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2.9475517958099572E-2</v>
          </cell>
          <cell r="E530">
            <v>9.1337757391451828E-3</v>
          </cell>
          <cell r="F530">
            <v>1.9935181418336188E-2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0.10618622451626628</v>
          </cell>
          <cell r="E531">
            <v>3.2600794653458547E-2</v>
          </cell>
          <cell r="F531">
            <v>7.0181705850065904E-2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2.0846971243726419E-3</v>
          </cell>
          <cell r="E532">
            <v>1.8069325260153773E-3</v>
          </cell>
          <cell r="F532">
            <v>1.3899880222945713E-3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5829.9996552433304</v>
          </cell>
          <cell r="E533">
            <v>5609.1692850642003</v>
          </cell>
          <cell r="F533">
            <v>5034.2202963659502</v>
          </cell>
          <cell r="G533">
            <v>3440.9123050736998</v>
          </cell>
          <cell r="H533">
            <v>1623.94047099608</v>
          </cell>
          <cell r="I533">
            <v>650.76536062336504</v>
          </cell>
          <cell r="J533">
            <v>352.47642547461601</v>
          </cell>
          <cell r="K533">
            <v>23.031994285970299</v>
          </cell>
          <cell r="L533">
            <v>30.793078572808199</v>
          </cell>
          <cell r="M533">
            <v>26.029097889526501</v>
          </cell>
          <cell r="N533">
            <v>19.800731576514199</v>
          </cell>
          <cell r="O533">
            <v>18.2953688214021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82.344017179991923</v>
          </cell>
          <cell r="E534">
            <v>79.224980171766489</v>
          </cell>
          <cell r="F534">
            <v>71.104144268074123</v>
          </cell>
          <cell r="G534">
            <v>48.600663317048671</v>
          </cell>
          <cell r="H534">
            <v>23.207651984268502</v>
          </cell>
          <cell r="I534">
            <v>9.1997818089145582</v>
          </cell>
          <cell r="J534">
            <v>5.2265926732190282</v>
          </cell>
          <cell r="K534">
            <v>1.3333585130442671</v>
          </cell>
          <cell r="L534">
            <v>1.2638841963748082</v>
          </cell>
          <cell r="M534">
            <v>1.2454858542885761</v>
          </cell>
          <cell r="N534">
            <v>1.1350376665108617</v>
          </cell>
          <cell r="O534">
            <v>1.1041484236628973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78.997285301400211</v>
          </cell>
          <cell r="E535">
            <v>76.005003862658612</v>
          </cell>
          <cell r="F535">
            <v>68.214367159430154</v>
          </cell>
          <cell r="G535">
            <v>46.624827982028386</v>
          </cell>
          <cell r="H535">
            <v>22.004613428131158</v>
          </cell>
          <cell r="I535">
            <v>8.8179588160347553</v>
          </cell>
          <cell r="J535">
            <v>4.7761033262143151</v>
          </cell>
          <cell r="K535">
            <v>0.31208664344133169</v>
          </cell>
          <cell r="L535">
            <v>0.41725038716542184</v>
          </cell>
          <cell r="M535">
            <v>0.35269780338111767</v>
          </cell>
          <cell r="N535">
            <v>0.26830259588772565</v>
          </cell>
          <cell r="O535">
            <v>0.24790472657726415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4.5749182717106507</v>
          </cell>
          <cell r="E536">
            <v>4.4016407797450441</v>
          </cell>
          <cell r="F536">
            <v>3.9503168628284189</v>
          </cell>
          <cell r="G536">
            <v>2.7007681185233006</v>
          </cell>
          <cell r="H536">
            <v>1.5491876840672509</v>
          </cell>
          <cell r="I536">
            <v>0.51904051287966579</v>
          </cell>
          <cell r="J536">
            <v>0.5284455528762062</v>
          </cell>
          <cell r="K536">
            <v>1.0411593139174689</v>
          </cell>
          <cell r="L536">
            <v>0.86548502313986397</v>
          </cell>
          <cell r="M536">
            <v>0.91136484801744799</v>
          </cell>
          <cell r="N536">
            <v>0.88366449970526117</v>
          </cell>
          <cell r="O536">
            <v>0.87271240379560888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2.8721682704972256E-2</v>
          </cell>
          <cell r="E537">
            <v>1.177299500233935</v>
          </cell>
          <cell r="F537">
            <v>1.1855299235409538</v>
          </cell>
          <cell r="G537">
            <v>1.0408466395167992</v>
          </cell>
          <cell r="H537">
            <v>3.1287714780893948E-2</v>
          </cell>
          <cell r="I537">
            <v>0.29552839358048172</v>
          </cell>
          <cell r="J537">
            <v>1.1860207094333388</v>
          </cell>
          <cell r="K537">
            <v>1.8475698166296401</v>
          </cell>
          <cell r="L537">
            <v>1.8150815071347144</v>
          </cell>
          <cell r="M537">
            <v>1.7618036136371154</v>
          </cell>
          <cell r="N537">
            <v>1.7248759147935404</v>
          </cell>
          <cell r="O537">
            <v>1.6511155292784356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2.5877891324811038E-3</v>
          </cell>
          <cell r="E538">
            <v>0.10554680637081486</v>
          </cell>
          <cell r="F538">
            <v>0.10626609707271982</v>
          </cell>
          <cell r="G538">
            <v>9.3289060321659123E-2</v>
          </cell>
          <cell r="H538">
            <v>2.7482384384594901E-3</v>
          </cell>
          <cell r="I538">
            <v>2.5386915546931704E-2</v>
          </cell>
          <cell r="J538">
            <v>0.1009290625649432</v>
          </cell>
          <cell r="K538">
            <v>0.15600730535460577</v>
          </cell>
          <cell r="L538">
            <v>0.15270121671005776</v>
          </cell>
          <cell r="M538">
            <v>0.14787845788067669</v>
          </cell>
          <cell r="N538">
            <v>0.14477890063388679</v>
          </cell>
          <cell r="O538">
            <v>0.13858776106632711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4.1448661825171599E-3</v>
          </cell>
          <cell r="E539">
            <v>0.39356894726854802</v>
          </cell>
          <cell r="F539">
            <v>9.7105361967954398E-3</v>
          </cell>
          <cell r="G539">
            <v>5.8116382642661095E-4</v>
          </cell>
          <cell r="H539">
            <v>5.6696070621157901E-3</v>
          </cell>
          <cell r="I539">
            <v>9.6076792650752099E-2</v>
          </cell>
          <cell r="J539">
            <v>0.33992204202029302</v>
          </cell>
          <cell r="K539">
            <v>0.39989396957880502</v>
          </cell>
          <cell r="L539">
            <v>0.224673904836063</v>
          </cell>
          <cell r="M539">
            <v>0.34330538481556999</v>
          </cell>
          <cell r="N539">
            <v>0.38846210358066202</v>
          </cell>
          <cell r="O539">
            <v>0.134173132356744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1.008554744307787E-2</v>
          </cell>
          <cell r="E540">
            <v>0.40560780693690157</v>
          </cell>
          <cell r="F540">
            <v>0.4153171177815877</v>
          </cell>
          <cell r="G540">
            <v>0.35993821315198704</v>
          </cell>
          <cell r="H540">
            <v>1.1224956954957638E-2</v>
          </cell>
          <cell r="I540">
            <v>0.10186771006928341</v>
          </cell>
          <cell r="J540">
            <v>0.43893750925199532</v>
          </cell>
          <cell r="K540">
            <v>0.77263358128745185</v>
          </cell>
          <cell r="L540">
            <v>0.77746697150876254</v>
          </cell>
          <cell r="M540">
            <v>0.77285978086901819</v>
          </cell>
          <cell r="N540">
            <v>0.77156048248837072</v>
          </cell>
          <cell r="O540">
            <v>0.75431345943998984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  <cell r="O541">
            <v>5.3831613378669998E-8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  <cell r="L542">
            <v>-3.6044260897620399E-9</v>
          </cell>
          <cell r="N542">
            <v>-4.3174837000221E-9</v>
          </cell>
          <cell r="O542">
            <v>5.3831613378669998E-8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3.0517880117105385E-3</v>
          </cell>
          <cell r="E543">
            <v>4.6395812673291357E-3</v>
          </cell>
          <cell r="F543">
            <v>6.3580744521155299E-3</v>
          </cell>
          <cell r="G543">
            <v>6.5492826490972829E-3</v>
          </cell>
          <cell r="H543">
            <v>5.3605348447881927E-3</v>
          </cell>
          <cell r="I543">
            <v>5.7780446961218325E-3</v>
          </cell>
          <cell r="J543">
            <v>7.529561879347048E-3</v>
          </cell>
          <cell r="K543">
            <v>1.0279724256059712E-2</v>
          </cell>
          <cell r="L543">
            <v>1.1392630228998505E-2</v>
          </cell>
          <cell r="M543">
            <v>1.4695359433772202E-2</v>
          </cell>
          <cell r="N543">
            <v>1.3967194118596473E-2</v>
          </cell>
          <cell r="O543">
            <v>1.9667306267892912E-2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4.856036567713782E-4</v>
          </cell>
          <cell r="E544">
            <v>7.3698696875252787E-4</v>
          </cell>
          <cell r="F544">
            <v>1.0070570383318832E-3</v>
          </cell>
          <cell r="G544">
            <v>1.03449558736296E-3</v>
          </cell>
          <cell r="H544">
            <v>8.3152096806504271E-4</v>
          </cell>
          <cell r="I544">
            <v>8.8192632658676295E-4</v>
          </cell>
          <cell r="J544">
            <v>1.1397453280266969E-3</v>
          </cell>
          <cell r="K544">
            <v>1.5371201755886683E-3</v>
          </cell>
          <cell r="L544">
            <v>1.692265470674372E-3</v>
          </cell>
          <cell r="M544">
            <v>2.1781715509689753E-3</v>
          </cell>
          <cell r="N544">
            <v>2.0702416305702232E-3</v>
          </cell>
          <cell r="O544">
            <v>2.9151220961950793E-3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3.3858871625613401E-4</v>
          </cell>
          <cell r="E545">
            <v>5.2544040901559197E-4</v>
          </cell>
          <cell r="F545">
            <v>6.1128526012852802E-4</v>
          </cell>
          <cell r="G545">
            <v>2.93240257810124E-4</v>
          </cell>
          <cell r="H545">
            <v>9.5396604069800605E-4</v>
          </cell>
          <cell r="I545">
            <v>9.9452353665902601E-4</v>
          </cell>
          <cell r="J545">
            <v>1.1746483579725801E-3</v>
          </cell>
          <cell r="K545">
            <v>1.86549167386397E-3</v>
          </cell>
          <cell r="L545">
            <v>1.7515842988219401E-3</v>
          </cell>
          <cell r="M545">
            <v>2.2251876131826002E-3</v>
          </cell>
          <cell r="N545">
            <v>2.4534301111092901E-3</v>
          </cell>
          <cell r="O545">
            <v>3.2505758086169801E-3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1.1233982518432818E-3</v>
          </cell>
          <cell r="E546">
            <v>1.7664374507420518E-3</v>
          </cell>
          <cell r="F546">
            <v>2.3770808927397781E-3</v>
          </cell>
          <cell r="G546">
            <v>2.5038436542417558E-3</v>
          </cell>
          <cell r="H546">
            <v>2.024296064316828E-3</v>
          </cell>
          <cell r="I546">
            <v>2.1281642518652072E-3</v>
          </cell>
          <cell r="J546">
            <v>2.9729424112736897E-3</v>
          </cell>
          <cell r="K546">
            <v>4.0334158363703899E-3</v>
          </cell>
          <cell r="L546">
            <v>4.4754893267769389E-3</v>
          </cell>
          <cell r="M546">
            <v>5.8399048376370196E-3</v>
          </cell>
          <cell r="N546">
            <v>5.5856214093083969E-3</v>
          </cell>
          <cell r="O546">
            <v>7.9266275096159782E-3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  <cell r="I547">
            <v>1.9560045713572585E-5</v>
          </cell>
          <cell r="J547">
            <v>1.9434371097016452E-5</v>
          </cell>
          <cell r="K547">
            <v>1.9556547539668113E-5</v>
          </cell>
          <cell r="L547">
            <v>1.9507304344125535E-5</v>
          </cell>
          <cell r="M547">
            <v>1.9640483070786529E-5</v>
          </cell>
          <cell r="N547">
            <v>1.9674061925526761E-5</v>
          </cell>
          <cell r="O547">
            <v>2.6148282302063983E-5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  <cell r="I548">
            <v>2.6806065733468751E-3</v>
          </cell>
          <cell r="J548">
            <v>2.9377085662973253E-3</v>
          </cell>
          <cell r="K548">
            <v>3.2956215961990527E-3</v>
          </cell>
          <cell r="L548">
            <v>3.287323253234027E-3</v>
          </cell>
          <cell r="M548">
            <v>3.3097662067690498E-3</v>
          </cell>
          <cell r="N548">
            <v>3.3154248333048999E-3</v>
          </cell>
          <cell r="O548">
            <v>4.4064446285008232E-3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  <cell r="M549">
            <v>1.4277951977832101E-8</v>
          </cell>
          <cell r="N549">
            <v>1.14268082374422E-8</v>
          </cell>
          <cell r="O549">
            <v>5.3982104294531301E-7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  <cell r="J550">
            <v>-1.27471449877102E-8</v>
          </cell>
          <cell r="M550">
            <v>1.4277951977832101E-8</v>
          </cell>
          <cell r="N550">
            <v>2.5704760215274301E-8</v>
          </cell>
          <cell r="O550">
            <v>5.65525803160587E-7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1.14468480942794E-3</v>
          </cell>
          <cell r="E551">
            <v>1.9694854818121514E-3</v>
          </cell>
          <cell r="F551">
            <v>3.0811303715015262E-3</v>
          </cell>
          <cell r="G551">
            <v>3.5616725770865275E-3</v>
          </cell>
          <cell r="H551">
            <v>4.9983927594306147E-3</v>
          </cell>
          <cell r="I551">
            <v>5.5292059409164113E-3</v>
          </cell>
          <cell r="J551">
            <v>4.9915639543492672E-3</v>
          </cell>
          <cell r="K551">
            <v>6.7437075199490507E-3</v>
          </cell>
          <cell r="L551">
            <v>7.9069567389152672E-3</v>
          </cell>
          <cell r="M551">
            <v>9.233752750578474E-3</v>
          </cell>
          <cell r="N551">
            <v>1.0578678947658215E-2</v>
          </cell>
          <cell r="O551">
            <v>1.2610846461884498E-2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2.7986423283178716E-4</v>
          </cell>
          <cell r="E552">
            <v>4.802959667091486E-4</v>
          </cell>
          <cell r="F552">
            <v>7.4822970683893829E-4</v>
          </cell>
          <cell r="G552">
            <v>8.6156022263342248E-4</v>
          </cell>
          <cell r="H552">
            <v>1.1979826725435929E-3</v>
          </cell>
          <cell r="I552">
            <v>1.3081367717401157E-3</v>
          </cell>
          <cell r="J552">
            <v>1.1569105007191655E-3</v>
          </cell>
          <cell r="K552">
            <v>1.5442337821091681E-3</v>
          </cell>
          <cell r="L552">
            <v>1.7968509501914648E-3</v>
          </cell>
          <cell r="M552">
            <v>2.084847724055346E-3</v>
          </cell>
          <cell r="N552">
            <v>2.3831264382134214E-3</v>
          </cell>
          <cell r="O552">
            <v>2.8409257677887937E-3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2.9627859062569898E-4</v>
          </cell>
          <cell r="E553">
            <v>2.8420213411201902E-4</v>
          </cell>
          <cell r="F553">
            <v>3.7602709225499701E-4</v>
          </cell>
          <cell r="G553">
            <v>2.2460386246536999E-4</v>
          </cell>
          <cell r="H553">
            <v>5.4135598641367804E-4</v>
          </cell>
          <cell r="I553">
            <v>5.4787790470918897E-4</v>
          </cell>
          <cell r="J553">
            <v>6.50694317434861E-4</v>
          </cell>
          <cell r="K553">
            <v>8.9655874024509102E-4</v>
          </cell>
          <cell r="L553">
            <v>9.0154291651464995E-4</v>
          </cell>
          <cell r="M553">
            <v>1.20606198953748E-3</v>
          </cell>
          <cell r="N553">
            <v>1.21915108722769E-3</v>
          </cell>
          <cell r="O553">
            <v>1.7599310406137901E-3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4.032103722406453E-4</v>
          </cell>
          <cell r="E554">
            <v>7.4220270602316915E-4</v>
          </cell>
          <cell r="F554">
            <v>1.1179648159264934E-3</v>
          </cell>
          <cell r="G554">
            <v>1.3420819038270017E-3</v>
          </cell>
          <cell r="H554">
            <v>1.8822902654039302E-3</v>
          </cell>
          <cell r="I554">
            <v>2.0572870811950074E-3</v>
          </cell>
          <cell r="J554">
            <v>1.9589504122176568E-3</v>
          </cell>
          <cell r="K554">
            <v>2.6351930047992258E-3</v>
          </cell>
          <cell r="L554">
            <v>3.0864744235035223E-3</v>
          </cell>
          <cell r="M554">
            <v>3.6527961017774873E-3</v>
          </cell>
          <cell r="N554">
            <v>4.2214154160697655E-3</v>
          </cell>
          <cell r="O554">
            <v>5.0840124579046011E-3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8.5602833649869512E-4</v>
          </cell>
          <cell r="E555">
            <v>1.4440606925767417E-3</v>
          </cell>
          <cell r="F555">
            <v>2.1634105417167155E-3</v>
          </cell>
          <cell r="G555">
            <v>2.5839975719387717E-3</v>
          </cell>
          <cell r="H555">
            <v>3.4432750285809987E-3</v>
          </cell>
          <cell r="I555">
            <v>4.4763502201097503E-3</v>
          </cell>
          <cell r="J555">
            <v>4.7590129582646334E-3</v>
          </cell>
          <cell r="K555">
            <v>5.2584930750165463E-3</v>
          </cell>
          <cell r="L555">
            <v>6.2317386410675373E-3</v>
          </cell>
          <cell r="M555">
            <v>7.3222731855723377E-3</v>
          </cell>
          <cell r="N555">
            <v>8.1190924755679527E-3</v>
          </cell>
          <cell r="O555">
            <v>9.8916555171580482E-3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2.2736153427114036E-4</v>
          </cell>
          <cell r="E556">
            <v>3.8245118708255053E-4</v>
          </cell>
          <cell r="F556">
            <v>5.7055959066150061E-4</v>
          </cell>
          <cell r="G556">
            <v>6.7796594733967696E-4</v>
          </cell>
          <cell r="H556">
            <v>8.9553136907544314E-4</v>
          </cell>
          <cell r="I556">
            <v>1.1535764085822493E-3</v>
          </cell>
          <cell r="J556">
            <v>1.206344851423077E-3</v>
          </cell>
          <cell r="K556">
            <v>1.3021674092199515E-3</v>
          </cell>
          <cell r="L556">
            <v>1.5309241329286446E-3</v>
          </cell>
          <cell r="M556">
            <v>1.786475746175676E-3</v>
          </cell>
          <cell r="N556">
            <v>1.9723906915486435E-3</v>
          </cell>
          <cell r="O556">
            <v>2.398699477015309E-3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2.8331674699650402E-4</v>
          </cell>
          <cell r="E557">
            <v>2.2119284652341299E-4</v>
          </cell>
          <cell r="F557">
            <v>2.3765219705712399E-4</v>
          </cell>
          <cell r="G557">
            <v>1.91810626077076E-4</v>
          </cell>
          <cell r="H557">
            <v>3.2307138239356801E-4</v>
          </cell>
          <cell r="I557">
            <v>3.7426644401086702E-4</v>
          </cell>
          <cell r="J557">
            <v>4.8103697846232397E-4</v>
          </cell>
          <cell r="K557">
            <v>6.7047973540098704E-4</v>
          </cell>
          <cell r="L557">
            <v>5.7864270634784499E-4</v>
          </cell>
          <cell r="M557">
            <v>7.7695172084101297E-4</v>
          </cell>
          <cell r="N557">
            <v>7.8590935838111103E-4</v>
          </cell>
          <cell r="O557">
            <v>1.15781656559389E-3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2.9626589497641197E-4</v>
          </cell>
          <cell r="E558">
            <v>5.3129791393208867E-4</v>
          </cell>
          <cell r="F558">
            <v>7.6875681580852858E-4</v>
          </cell>
          <cell r="G558">
            <v>9.6022377248548905E-4</v>
          </cell>
          <cell r="H558">
            <v>1.2829712605740341E-3</v>
          </cell>
          <cell r="I558">
            <v>1.6565138382821731E-3</v>
          </cell>
          <cell r="J558">
            <v>1.8303879696285094E-3</v>
          </cell>
          <cell r="K558">
            <v>2.0393931476833231E-3</v>
          </cell>
          <cell r="L558">
            <v>2.4258727229536149E-3</v>
          </cell>
          <cell r="M558">
            <v>2.8792410819706783E-3</v>
          </cell>
          <cell r="N558">
            <v>3.2157179958909902E-3</v>
          </cell>
          <cell r="O558">
            <v>3.967474258828845E-3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1.9631415043145101E-3</v>
          </cell>
          <cell r="E559">
            <v>1.6273209606967442E-3</v>
          </cell>
          <cell r="F559">
            <v>1.0253910971892535E-3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4.6846263780714857E-4</v>
          </cell>
          <cell r="E560">
            <v>4.8234771612843904E-4</v>
          </cell>
          <cell r="F560">
            <v>4.7726561403167787E-4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3.7776867087289975E-5</v>
          </cell>
          <cell r="E561">
            <v>3.02316440049444E-5</v>
          </cell>
          <cell r="F561">
            <v>1.8894777503090199E-5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12.1072402977096</v>
          </cell>
          <cell r="F562">
            <v>1.877460267081598E-2</v>
          </cell>
          <cell r="G562">
            <v>2.3717946326549499E-2</v>
          </cell>
          <cell r="H562">
            <v>1.8836330400849619E-2</v>
          </cell>
          <cell r="I562">
            <v>1.7256396766953203E-2</v>
          </cell>
          <cell r="J562">
            <v>1.7776708977941251E-2</v>
          </cell>
          <cell r="K562">
            <v>1.0847324914628351E-2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2.6843007009585106E-2</v>
          </cell>
          <cell r="F563">
            <v>4.2575121258478693E-5</v>
          </cell>
          <cell r="G563">
            <v>5.5730855395641299E-5</v>
          </cell>
          <cell r="H563">
            <v>4.7143319860918377E-5</v>
          </cell>
          <cell r="I563">
            <v>4.5931732384183916E-5</v>
          </cell>
          <cell r="J563">
            <v>4.9649004944622997E-5</v>
          </cell>
          <cell r="K563">
            <v>3.1098107567967086E-5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0.1651738103371026</v>
          </cell>
          <cell r="F564">
            <v>2.5613373357184077E-4</v>
          </cell>
          <cell r="G564">
            <v>3.2357361973464513E-4</v>
          </cell>
          <cell r="H564">
            <v>2.5697585812891699E-4</v>
          </cell>
          <cell r="I564">
            <v>2.3542151114533687E-4</v>
          </cell>
          <cell r="J564">
            <v>2.4251990420110856E-4</v>
          </cell>
          <cell r="K564">
            <v>1.4798533307814945E-4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5.06348431299465E-4</v>
          </cell>
          <cell r="F565">
            <v>1.53657464205683E-7</v>
          </cell>
          <cell r="G565">
            <v>3.4929351062707997E-8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5.06348431299465E-4</v>
          </cell>
          <cell r="F566">
            <v>3.2749039606603907E-7</v>
          </cell>
          <cell r="G566">
            <v>-4.2741278380052303E-9</v>
          </cell>
          <cell r="H566">
            <v>-1.7554644188236202E-7</v>
          </cell>
          <cell r="I566">
            <v>-1.7138562641601075E-7</v>
          </cell>
          <cell r="J566">
            <v>-1.34073617387835E-7</v>
          </cell>
          <cell r="K566">
            <v>-1.41843393514542E-7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2.9960739220728599E-2</v>
          </cell>
          <cell r="F567">
            <v>2.47914726780642E-2</v>
          </cell>
          <cell r="G567">
            <v>4.5571460619243803E-2</v>
          </cell>
          <cell r="H567">
            <v>3.085705950110847E-2</v>
          </cell>
          <cell r="I567">
            <v>2.7014454954308219E-2</v>
          </cell>
          <cell r="J567">
            <v>2.7534159355928928E-2</v>
          </cell>
          <cell r="K567">
            <v>1.5670364672840859E-2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4.7615885239836002E-5</v>
          </cell>
          <cell r="F568">
            <v>4.0261087200307996E-5</v>
          </cell>
          <cell r="G568">
            <v>7.6475798811632403E-5</v>
          </cell>
          <cell r="H568">
            <v>5.515058584680792E-5</v>
          </cell>
          <cell r="I568">
            <v>5.1395717061372402E-5</v>
          </cell>
          <cell r="J568">
            <v>5.5034282411229563E-5</v>
          </cell>
          <cell r="K568">
            <v>3.2181087837351259E-5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4.0874132634009038E-4</v>
          </cell>
          <cell r="F569">
            <v>3.3821927255203585E-4</v>
          </cell>
          <cell r="G569">
            <v>6.2171160462815586E-4</v>
          </cell>
          <cell r="H569">
            <v>4.2096943384868223E-4</v>
          </cell>
          <cell r="I569">
            <v>3.685464523097981E-4</v>
          </cell>
          <cell r="J569">
            <v>3.756365532868889E-4</v>
          </cell>
          <cell r="K569">
            <v>2.1378396552306747E-4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5.94069593832715E-7</v>
          </cell>
          <cell r="F570">
            <v>9.7518116201103804E-8</v>
          </cell>
          <cell r="G570">
            <v>1.36227306429891E-7</v>
          </cell>
          <cell r="H570">
            <v>1.9297170484064899E-8</v>
          </cell>
          <cell r="I570">
            <v>1.16088431007279E-8</v>
          </cell>
          <cell r="J570">
            <v>2.4151804800969E-8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5.94069593832715E-7</v>
          </cell>
          <cell r="F571">
            <v>2.5363206588917204E-7</v>
          </cell>
          <cell r="G571">
            <v>3.8489218045350998E-7</v>
          </cell>
          <cell r="H571">
            <v>-1.9042092385814993E-8</v>
          </cell>
          <cell r="I571">
            <v>-6.0008017420761604E-8</v>
          </cell>
          <cell r="J571">
            <v>-1.36429792328429E-8</v>
          </cell>
          <cell r="K571">
            <v>-1.1161912023649451E-7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6.4688858742699001E-2</v>
          </cell>
          <cell r="F572">
            <v>7.1696072791806703E-2</v>
          </cell>
          <cell r="G572">
            <v>0.18454264328509079</v>
          </cell>
          <cell r="H572">
            <v>3.5313546185643897E-2</v>
          </cell>
          <cell r="I572">
            <v>3.04617175068361E-2</v>
          </cell>
          <cell r="J572">
            <v>3.9506647937006298E-2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6.9044835426419095E-5</v>
          </cell>
          <cell r="F573">
            <v>7.7809184609538634E-5</v>
          </cell>
          <cell r="G573">
            <v>2.148202586841644E-4</v>
          </cell>
          <cell r="H573">
            <v>4.3779260660018223E-5</v>
          </cell>
          <cell r="I573">
            <v>3.9890045130817675E-5</v>
          </cell>
          <cell r="J573">
            <v>5.3172134071975004E-5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8.8252194737652157E-4</v>
          </cell>
          <cell r="F574">
            <v>9.7811831912424075E-4</v>
          </cell>
          <cell r="G574">
            <v>2.5176349697829509E-3</v>
          </cell>
          <cell r="H574">
            <v>4.8176734223252349E-4</v>
          </cell>
          <cell r="I574">
            <v>4.155759550727983E-4</v>
          </cell>
          <cell r="J574">
            <v>5.3897200459763095E-4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9.8079663377739706E-7</v>
          </cell>
          <cell r="F575">
            <v>2.48910558949999E-7</v>
          </cell>
          <cell r="G575">
            <v>2.24465064578735E-6</v>
          </cell>
          <cell r="H575">
            <v>3.0418859043062798E-8</v>
          </cell>
          <cell r="I575">
            <v>2.2223809030410402E-8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9.8079663377739706E-7</v>
          </cell>
          <cell r="F576">
            <v>1.025986887033228E-6</v>
          </cell>
          <cell r="G576">
            <v>2.9879549929865865E-6</v>
          </cell>
          <cell r="H576">
            <v>1.5186359389693986E-7</v>
          </cell>
          <cell r="I576">
            <v>3.7423932396920205E-8</v>
          </cell>
          <cell r="J576">
            <v>2.2947096377679767E-10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3.229876906121679</v>
          </cell>
          <cell r="E577">
            <v>3.9483138758741503</v>
          </cell>
          <cell r="F577">
            <v>2.6725585221297568</v>
          </cell>
          <cell r="G577">
            <v>1.7093752333798895</v>
          </cell>
          <cell r="H577">
            <v>0.23041239335334698</v>
          </cell>
          <cell r="I577">
            <v>5.4791707625895636E-2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5.0028077229453786E-2</v>
          </cell>
          <cell r="E578">
            <v>6.200197981629902E-2</v>
          </cell>
          <cell r="F578">
            <v>5.1113565840107213E-2</v>
          </cell>
          <cell r="G578">
            <v>3.1590468356905023E-2</v>
          </cell>
          <cell r="H578">
            <v>3.7036811521316366E-3</v>
          </cell>
          <cell r="I578">
            <v>6.6836923944485352E-4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4.3765269730645942E-2</v>
          </cell>
          <cell r="E579">
            <v>5.3500188019975067E-2</v>
          </cell>
          <cell r="F579">
            <v>3.621353011015925E-2</v>
          </cell>
          <cell r="G579">
            <v>2.3162266034957822E-2</v>
          </cell>
          <cell r="H579">
            <v>3.1221191511293634E-3</v>
          </cell>
          <cell r="I579">
            <v>7.4243506268151271E-4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5.8303832693549801E-5</v>
          </cell>
          <cell r="F580">
            <v>5.0579965563810599E-5</v>
          </cell>
          <cell r="G580">
            <v>1.8957009869926801E-4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5.6689605357500769E-3</v>
          </cell>
          <cell r="E581">
            <v>6.6169830416104893E-3</v>
          </cell>
          <cell r="F581">
            <v>5.4509224495783021E-3</v>
          </cell>
          <cell r="G581">
            <v>4.7435012249729255E-3</v>
          </cell>
          <cell r="H581">
            <v>5.3010775333070244E-4</v>
          </cell>
          <cell r="I581">
            <v>9.100704185771863E-5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1.86122621211482E-2</v>
          </cell>
          <cell r="F582">
            <v>2.6934019229036398E-2</v>
          </cell>
          <cell r="G582">
            <v>6.3776072960012392E-2</v>
          </cell>
          <cell r="H582">
            <v>4.2601081629717402E-2</v>
          </cell>
          <cell r="I582">
            <v>4.0048514216832296E-2</v>
          </cell>
          <cell r="J582">
            <v>3.4215222225499602E-2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1.3394592433740848E-5</v>
          </cell>
          <cell r="F583">
            <v>1.9844234277083602E-5</v>
          </cell>
          <cell r="G583">
            <v>4.8692732139249435E-5</v>
          </cell>
          <cell r="H583">
            <v>3.5816107582887115E-5</v>
          </cell>
          <cell r="I583">
            <v>3.5409753323338909E-5</v>
          </cell>
          <cell r="J583">
            <v>3.1853305343095936E-5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2.5391899210297741E-4</v>
          </cell>
          <cell r="F584">
            <v>3.6744910271536741E-4</v>
          </cell>
          <cell r="G584">
            <v>8.7006920818570826E-4</v>
          </cell>
          <cell r="H584">
            <v>5.81188016776498E-4</v>
          </cell>
          <cell r="I584">
            <v>5.46364450434274E-4</v>
          </cell>
          <cell r="J584">
            <v>4.6678338643246265E-4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H585">
            <v>3.9860225234616099E-8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G586">
            <v>-6.7548965595611304E-8</v>
          </cell>
          <cell r="H586">
            <v>3.9860225234616099E-8</v>
          </cell>
          <cell r="I586">
            <v>3.22769425692868E-8</v>
          </cell>
          <cell r="J586">
            <v>-5.9058590174933097E-9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28.676080314768502</v>
          </cell>
          <cell r="E587">
            <v>-0.40019979998171401</v>
          </cell>
          <cell r="F587">
            <v>-0.66843813841355904</v>
          </cell>
          <cell r="G587">
            <v>-0.36074669556635203</v>
          </cell>
          <cell r="H587">
            <v>-0.35904344097461099</v>
          </cell>
          <cell r="I587">
            <v>0.35331504514880102</v>
          </cell>
          <cell r="J587">
            <v>0.32400088549775902</v>
          </cell>
          <cell r="K587">
            <v>0.27047881352859998</v>
          </cell>
          <cell r="L587">
            <v>0.35303431557896098</v>
          </cell>
          <cell r="M587">
            <v>0.32621915098176102</v>
          </cell>
          <cell r="N587">
            <v>0.35387615563784602</v>
          </cell>
          <cell r="O587">
            <v>0.361383681638484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1.5856244515573307E-3</v>
          </cell>
          <cell r="E588">
            <v>-2.2128777064156486E-5</v>
          </cell>
          <cell r="F588">
            <v>-3.6960834430225273E-5</v>
          </cell>
          <cell r="G588">
            <v>-1.9947244359401668E-5</v>
          </cell>
          <cell r="H588">
            <v>-1.9853064049601764E-5</v>
          </cell>
          <cell r="I588">
            <v>1.9536316279686903E-5</v>
          </cell>
          <cell r="J588">
            <v>1.7915409663115294E-5</v>
          </cell>
          <cell r="K588">
            <v>1.4955942920074977E-5</v>
          </cell>
          <cell r="L588">
            <v>1.9520793528134772E-5</v>
          </cell>
          <cell r="M588">
            <v>1.8038067151616843E-5</v>
          </cell>
          <cell r="N588">
            <v>1.9567342504390163E-5</v>
          </cell>
          <cell r="O588">
            <v>1.9982466073115245E-5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0.39121528396682875</v>
          </cell>
          <cell r="E589">
            <v>-5.4597517050711383E-3</v>
          </cell>
          <cell r="F589">
            <v>-9.1192106195574132E-3</v>
          </cell>
          <cell r="G589">
            <v>-4.9215101714372668E-3</v>
          </cell>
          <cell r="H589">
            <v>-4.8982734102948258E-3</v>
          </cell>
          <cell r="I589">
            <v>4.8201233990286677E-3</v>
          </cell>
          <cell r="J589">
            <v>4.4202030763677959E-3</v>
          </cell>
          <cell r="K589">
            <v>3.6900247411814466E-3</v>
          </cell>
          <cell r="L589">
            <v>4.8162935276802234E-3</v>
          </cell>
          <cell r="M589">
            <v>4.4504659069817334E-3</v>
          </cell>
          <cell r="N589">
            <v>4.8277783852366512E-3</v>
          </cell>
          <cell r="O589">
            <v>4.9302002952044182E-3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1.48223446935777E-4</v>
          </cell>
          <cell r="E590">
            <v>2.9482454460962002E-8</v>
          </cell>
          <cell r="M590">
            <v>1.1096514292262001E-8</v>
          </cell>
          <cell r="O590">
            <v>3.0947639966759202E-8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1.48223446935777E-4</v>
          </cell>
          <cell r="E591">
            <v>6.2342564600005156E-9</v>
          </cell>
          <cell r="F591">
            <v>5.0541764499176071E-10</v>
          </cell>
          <cell r="G591">
            <v>1.4967384890079288E-9</v>
          </cell>
          <cell r="H591">
            <v>9.9171230800141914E-9</v>
          </cell>
          <cell r="I591">
            <v>-1.3354439479978161E-9</v>
          </cell>
          <cell r="J591">
            <v>-3.3938777299852372E-9</v>
          </cell>
          <cell r="K591">
            <v>-5.731566346303652E-9</v>
          </cell>
          <cell r="M591">
            <v>1.1096514292262001E-8</v>
          </cell>
          <cell r="N591">
            <v>7.2716576217900108E-9</v>
          </cell>
          <cell r="O591">
            <v>3.1349622674405202E-8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10.177877330766162</v>
          </cell>
          <cell r="E592">
            <v>22.219746066654228</v>
          </cell>
          <cell r="F592">
            <v>74.314331121545607</v>
          </cell>
          <cell r="G592">
            <v>63.34472062406018</v>
          </cell>
          <cell r="H592">
            <v>27.941993032888746</v>
          </cell>
          <cell r="I592">
            <v>3.9210667141327415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0.22106415197342386</v>
          </cell>
          <cell r="E593">
            <v>0.63226100845953026</v>
          </cell>
          <cell r="F593">
            <v>1.9377736620671844</v>
          </cell>
          <cell r="G593">
            <v>1.6576225358096468</v>
          </cell>
          <cell r="H593">
            <v>0.73229273229198943</v>
          </cell>
          <cell r="I593">
            <v>9.7800140539945651E-2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0.13791161694805115</v>
          </cell>
          <cell r="E594">
            <v>0.30108057000886479</v>
          </cell>
          <cell r="F594">
            <v>1.0069692563895059</v>
          </cell>
          <cell r="G594">
            <v>0.85832954775149173</v>
          </cell>
          <cell r="H594">
            <v>0.37861779177355998</v>
          </cell>
          <cell r="I594">
            <v>5.3130985286351469E-2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1.8983506945781398E-2</v>
          </cell>
          <cell r="F595">
            <v>0.10257155410715001</v>
          </cell>
          <cell r="G595">
            <v>1.2391038379986699E-4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1.7227055076816253E-2</v>
          </cell>
          <cell r="E596">
            <v>4.7961123065283356E-2</v>
          </cell>
          <cell r="F596">
            <v>0.14701232104037959</v>
          </cell>
          <cell r="G596">
            <v>0.12577007412646157</v>
          </cell>
          <cell r="H596">
            <v>7.2232633408992455E-2</v>
          </cell>
          <cell r="I596">
            <v>1.0207932929040896E-2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2.1737552097094701E-5</v>
          </cell>
          <cell r="E597">
            <v>2.0268804834132001E-5</v>
          </cell>
          <cell r="F597">
            <v>2.2366775689526401E-5</v>
          </cell>
          <cell r="G597">
            <v>2.1245332724346898E-5</v>
          </cell>
          <cell r="H597">
            <v>6.7226436828562902E-5</v>
          </cell>
          <cell r="I597">
            <v>2.1490876636200799E-3</v>
          </cell>
          <cell r="J597">
            <v>3.7036262951861798E-5</v>
          </cell>
          <cell r="K597">
            <v>2.7868115738459999E-5</v>
          </cell>
          <cell r="L597">
            <v>2.79510605228776E-5</v>
          </cell>
          <cell r="M597">
            <v>2.9648328951607701E-5</v>
          </cell>
          <cell r="N597">
            <v>1.73060105062848E-5</v>
          </cell>
          <cell r="O597">
            <v>6.0877061459821099E-5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2.1737552097094701E-5</v>
          </cell>
          <cell r="E598">
            <v>3.7194309846722806E-5</v>
          </cell>
          <cell r="F598">
            <v>4.8946357581818805E-5</v>
          </cell>
          <cell r="G598">
            <v>5.4698627568639603E-5</v>
          </cell>
          <cell r="H598">
            <v>1.0655067152499359E-4</v>
          </cell>
          <cell r="I598">
            <v>2.2339186884614238E-3</v>
          </cell>
          <cell r="J598">
            <v>6.2014783245296023E-4</v>
          </cell>
          <cell r="K598">
            <v>2.3040394084672009E-4</v>
          </cell>
          <cell r="L598">
            <v>8.1106307430970064E-5</v>
          </cell>
          <cell r="M598">
            <v>6.9470258193805417E-5</v>
          </cell>
          <cell r="N598">
            <v>5.5589014665301904E-5</v>
          </cell>
          <cell r="O598">
            <v>1.0330293882599049E-4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6.16445147363352E-3</v>
          </cell>
          <cell r="E599">
            <v>4.6032631698240664E-2</v>
          </cell>
          <cell r="F599">
            <v>7.7054921283758598E-2</v>
          </cell>
          <cell r="G599">
            <v>0.21447396879480438</v>
          </cell>
          <cell r="H599">
            <v>0.16135420181775201</v>
          </cell>
          <cell r="I599">
            <v>8.4513324886837271E-2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3.51736348789677E-5</v>
          </cell>
          <cell r="E600">
            <v>9.59226849943442E-4</v>
          </cell>
          <cell r="F600">
            <v>1.5407370909353397E-3</v>
          </cell>
          <cell r="G600">
            <v>2.9531012273631909E-3</v>
          </cell>
          <cell r="H600">
            <v>2.1515339610571802E-3</v>
          </cell>
          <cell r="I600">
            <v>1.0405527989849224E-3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8.4098928698956571E-5</v>
          </cell>
          <cell r="E601">
            <v>6.2800316095826237E-4</v>
          </cell>
          <cell r="F601">
            <v>1.0512267569407726E-3</v>
          </cell>
          <cell r="G601">
            <v>2.9259750176644527E-3</v>
          </cell>
          <cell r="H601">
            <v>2.201285154403175E-3</v>
          </cell>
          <cell r="I601">
            <v>1.1529785114166079E-3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1.00303646349637E-4</v>
          </cell>
          <cell r="F602">
            <v>6.6178082099457795E-5</v>
          </cell>
          <cell r="G602">
            <v>3.1031019312331899E-4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1.5899692980622864E-6</v>
          </cell>
          <cell r="E603">
            <v>1.0054769801990208E-4</v>
          </cell>
          <cell r="F603">
            <v>1.6009758504719447E-4</v>
          </cell>
          <cell r="G603">
            <v>4.2737927990202807E-4</v>
          </cell>
          <cell r="H603">
            <v>3.0634515201812831E-4</v>
          </cell>
          <cell r="I603">
            <v>1.4740090632641919E-4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7.4142154494630752</v>
          </cell>
          <cell r="E604">
            <v>82.207937322009741</v>
          </cell>
          <cell r="F604">
            <v>78.338301401141109</v>
          </cell>
          <cell r="G604">
            <v>62.681355580195479</v>
          </cell>
          <cell r="H604">
            <v>20.028826474120734</v>
          </cell>
          <cell r="I604">
            <v>7.84581258131197E-2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0.19919752846251598</v>
          </cell>
          <cell r="E605">
            <v>2.7738523714377825</v>
          </cell>
          <cell r="F605">
            <v>2.6351484772729084</v>
          </cell>
          <cell r="G605">
            <v>2.1228039539199139</v>
          </cell>
          <cell r="H605">
            <v>0.68766382952020866</v>
          </cell>
          <cell r="I605">
            <v>1.5580351989427684E-3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0.10046362397646418</v>
          </cell>
          <cell r="E606">
            <v>1.1139286900001315</v>
          </cell>
          <cell r="F606">
            <v>1.0614945989314519</v>
          </cell>
          <cell r="G606">
            <v>0.84934086152026433</v>
          </cell>
          <cell r="H606">
            <v>0.2713933126574618</v>
          </cell>
          <cell r="I606">
            <v>1.063118235950133E-3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0.16701563575564801</v>
          </cell>
          <cell r="F607">
            <v>9.7909534812928097E-4</v>
          </cell>
          <cell r="G607">
            <v>3.3956818726632902E-5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1.4248804498701969E-2</v>
          </cell>
          <cell r="E608">
            <v>0.19072671258905302</v>
          </cell>
          <cell r="F608">
            <v>0.18117928684099846</v>
          </cell>
          <cell r="G608">
            <v>0.14599269712075388</v>
          </cell>
          <cell r="H608">
            <v>4.7320819910663711E-2</v>
          </cell>
          <cell r="I608">
            <v>1.1227535064494298E-4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0.19765537881327169</v>
          </cell>
          <cell r="E609">
            <v>35.266292459760464</v>
          </cell>
          <cell r="F609">
            <v>106.99265818879144</v>
          </cell>
          <cell r="G609">
            <v>91.655094633585662</v>
          </cell>
          <cell r="H609">
            <v>45.530057176614996</v>
          </cell>
          <cell r="I609">
            <v>5.4177742650727119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3.202053853320487E-3</v>
          </cell>
          <cell r="E610">
            <v>1.288922982297539</v>
          </cell>
          <cell r="F610">
            <v>3.1802463055929513</v>
          </cell>
          <cell r="G610">
            <v>2.7044188174183561</v>
          </cell>
          <cell r="H610">
            <v>1.3022720819429798</v>
          </cell>
          <cell r="I610">
            <v>0.14333013260120134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2.6965263139600427E-3</v>
          </cell>
          <cell r="E611">
            <v>0.48112268021501337</v>
          </cell>
          <cell r="F611">
            <v>1.4596542726983837</v>
          </cell>
          <cell r="G611">
            <v>1.2504105679888908</v>
          </cell>
          <cell r="H611">
            <v>0.62114675547905795</v>
          </cell>
          <cell r="I611">
            <v>7.3912336494852765E-2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9.8577652631902699E-2</v>
          </cell>
          <cell r="F612">
            <v>0.151104164174855</v>
          </cell>
          <cell r="G612">
            <v>1.2204805003067101E-4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2.5980407076338737E-4</v>
          </cell>
          <cell r="E613">
            <v>9.778584250074418E-2</v>
          </cell>
          <cell r="F613">
            <v>0.24128402574165003</v>
          </cell>
          <cell r="G613">
            <v>0.20520639697395784</v>
          </cell>
          <cell r="H613">
            <v>0.11888716055710589</v>
          </cell>
          <cell r="I613">
            <v>1.5010476033019703E-2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4.4318824535965492E-4</v>
          </cell>
          <cell r="E614">
            <v>1.4449873501369722E-3</v>
          </cell>
          <cell r="F614">
            <v>7.425985762856735E-2</v>
          </cell>
          <cell r="G614">
            <v>0.15447424152056541</v>
          </cell>
          <cell r="H614">
            <v>0.1475388196195915</v>
          </cell>
          <cell r="I614">
            <v>0.1436512180705492</v>
          </cell>
          <cell r="J614">
            <v>0.13714892532231057</v>
          </cell>
          <cell r="K614">
            <v>0.13157594809178896</v>
          </cell>
          <cell r="L614">
            <v>0.13319074772581729</v>
          </cell>
          <cell r="M614">
            <v>0.13807007819680459</v>
          </cell>
          <cell r="N614">
            <v>0.14021461308347846</v>
          </cell>
          <cell r="O614">
            <v>0.15063219565958058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4.4318824535965492E-4</v>
          </cell>
          <cell r="E615">
            <v>1.4449873501369722E-3</v>
          </cell>
          <cell r="F615">
            <v>7.425985762856735E-2</v>
          </cell>
          <cell r="G615">
            <v>0.15447424152056541</v>
          </cell>
          <cell r="H615">
            <v>0.1475388196195915</v>
          </cell>
          <cell r="I615">
            <v>0.1436512180705492</v>
          </cell>
          <cell r="J615">
            <v>0.13714892532231057</v>
          </cell>
          <cell r="K615">
            <v>0.13157594809178896</v>
          </cell>
          <cell r="L615">
            <v>0.13319074772581729</v>
          </cell>
          <cell r="M615">
            <v>0.13807007819680459</v>
          </cell>
          <cell r="N615">
            <v>0.14021461308347846</v>
          </cell>
          <cell r="O615">
            <v>0.15063219565958058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9.8158633284292903E-5</v>
          </cell>
          <cell r="E616">
            <v>6.8684411176641395E-5</v>
          </cell>
          <cell r="F616">
            <v>8.7027229637483099E-3</v>
          </cell>
          <cell r="G616">
            <v>1.01366933456002E-2</v>
          </cell>
          <cell r="H616">
            <v>3.49598834563587E-3</v>
          </cell>
          <cell r="I616">
            <v>1.19839080850676E-2</v>
          </cell>
          <cell r="J616">
            <v>3.1891843429854901E-3</v>
          </cell>
          <cell r="K616">
            <v>8.7732248639414596E-3</v>
          </cell>
          <cell r="L616">
            <v>5.9631110499320499E-3</v>
          </cell>
          <cell r="M616">
            <v>6.3605606180175498E-3</v>
          </cell>
          <cell r="N616">
            <v>9.6102071237772705E-3</v>
          </cell>
          <cell r="O616">
            <v>4.7340562521911902E-3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9.8158633284292903E-5</v>
          </cell>
          <cell r="E617">
            <v>1.66843044460934E-4</v>
          </cell>
          <cell r="F617">
            <v>8.8695660082092394E-3</v>
          </cell>
          <cell r="G617">
            <v>1.8970822703574901E-2</v>
          </cell>
          <cell r="H617">
            <v>1.8091467834746501E-2</v>
          </cell>
          <cell r="I617">
            <v>1.7608570993366501E-2</v>
          </cell>
          <cell r="J617">
            <v>1.6985800827343901E-2</v>
          </cell>
          <cell r="K617">
            <v>1.6056079102414099E-2</v>
          </cell>
          <cell r="L617">
            <v>1.6170865024067699E-2</v>
          </cell>
          <cell r="M617">
            <v>1.6818579022830502E-2</v>
          </cell>
          <cell r="N617">
            <v>1.7026965439578101E-2</v>
          </cell>
          <cell r="O617">
            <v>1.8636769346355001E-2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6.6604378318451181</v>
          </cell>
          <cell r="E618">
            <v>10.020411141750873</v>
          </cell>
          <cell r="F618">
            <v>9.2059872017952475</v>
          </cell>
          <cell r="G618">
            <v>7.7787096853689226</v>
          </cell>
          <cell r="H618">
            <v>1.255598254683743</v>
          </cell>
          <cell r="I618">
            <v>4.1709398208612102E-2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0.10284623567960124</v>
          </cell>
          <cell r="E619">
            <v>0.1804352477905502</v>
          </cell>
          <cell r="F619">
            <v>0.17243777553854284</v>
          </cell>
          <cell r="G619">
            <v>0.14495304929933331</v>
          </cell>
          <cell r="H619">
            <v>2.6482829856506483E-2</v>
          </cell>
          <cell r="I619">
            <v>4.6186670993758253E-4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9.024983511985249E-2</v>
          </cell>
          <cell r="E620">
            <v>0.13577792875001207</v>
          </cell>
          <cell r="F620">
            <v>0.12474237400806548</v>
          </cell>
          <cell r="G620">
            <v>0.10540257026245131</v>
          </cell>
          <cell r="H620">
            <v>1.7013526486229572E-2</v>
          </cell>
          <cell r="I620">
            <v>5.6516799740666875E-4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1.3982029401790499E-4</v>
          </cell>
          <cell r="F621">
            <v>1.557351694644E-4</v>
          </cell>
          <cell r="G621">
            <v>4.9917671906199797E-5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8.3197332160540177E-3</v>
          </cell>
          <cell r="E622">
            <v>1.4216238238703929E-2</v>
          </cell>
          <cell r="F622">
            <v>1.3574986585126165E-2</v>
          </cell>
          <cell r="G622">
            <v>1.1454231107507736E-2</v>
          </cell>
          <cell r="H622">
            <v>2.1345490144678105E-3</v>
          </cell>
          <cell r="I622">
            <v>3.8033977590079261E-5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2.0430119558230846</v>
          </cell>
          <cell r="E623">
            <v>3.4047001034558826</v>
          </cell>
          <cell r="F623">
            <v>3.3661337871616479</v>
          </cell>
          <cell r="G623">
            <v>2.5470581645659092</v>
          </cell>
          <cell r="H623">
            <v>0.55630984568079944</v>
          </cell>
          <cell r="I623">
            <v>3.4204344737265899E-2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2.5117225770682029E-2</v>
          </cell>
          <cell r="E624">
            <v>5.5724203781560358E-2</v>
          </cell>
          <cell r="F624">
            <v>5.4930120187557947E-2</v>
          </cell>
          <cell r="G624">
            <v>4.3760887426272779E-2</v>
          </cell>
          <cell r="H624">
            <v>1.0694554242836038E-2</v>
          </cell>
          <cell r="I624">
            <v>3.9234971032045535E-4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2.7871922998950568E-2</v>
          </cell>
          <cell r="E625">
            <v>4.6448841793395451E-2</v>
          </cell>
          <cell r="F625">
            <v>4.5922698324169897E-2</v>
          </cell>
          <cell r="G625">
            <v>3.4748406065019111E-2</v>
          </cell>
          <cell r="H625">
            <v>7.5894931197926195E-3</v>
          </cell>
          <cell r="I625">
            <v>4.6663498959435151E-4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1.6127421175705499E-4</v>
          </cell>
          <cell r="F626">
            <v>1.2333455189177301E-4</v>
          </cell>
          <cell r="G626">
            <v>3.3378001756777298E-5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1.8563832544002436E-3</v>
          </cell>
          <cell r="E627">
            <v>3.8333409564196893E-3</v>
          </cell>
          <cell r="F627">
            <v>3.7695488652311894E-3</v>
          </cell>
          <cell r="G627">
            <v>3.0355670528030574E-3</v>
          </cell>
          <cell r="H627">
            <v>7.5191470345423921E-4</v>
          </cell>
          <cell r="I627">
            <v>2.7327280798947592E-5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1.7912022244338296E-3</v>
          </cell>
          <cell r="E628">
            <v>3.7970078337653925E-3</v>
          </cell>
          <cell r="F628">
            <v>0.13486255831049965</v>
          </cell>
          <cell r="G628">
            <v>0.19116183814763218</v>
          </cell>
          <cell r="H628">
            <v>0.17966089087398154</v>
          </cell>
          <cell r="I628">
            <v>0.17464629724982017</v>
          </cell>
          <cell r="J628">
            <v>0.16559275224255376</v>
          </cell>
          <cell r="K628">
            <v>0.16008610328737691</v>
          </cell>
          <cell r="L628">
            <v>0.16235043609192276</v>
          </cell>
          <cell r="M628">
            <v>0.16833031824883993</v>
          </cell>
          <cell r="N628">
            <v>0.17115930732646387</v>
          </cell>
          <cell r="O628">
            <v>0.182556418011636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1.7912022244338296E-3</v>
          </cell>
          <cell r="E629">
            <v>3.7970078337653925E-3</v>
          </cell>
          <cell r="F629">
            <v>0.13486255831049965</v>
          </cell>
          <cell r="G629">
            <v>0.19116183814763218</v>
          </cell>
          <cell r="H629">
            <v>0.17966089087398154</v>
          </cell>
          <cell r="I629">
            <v>0.17464629724982017</v>
          </cell>
          <cell r="J629">
            <v>0.16559275224255376</v>
          </cell>
          <cell r="K629">
            <v>0.16008610328737691</v>
          </cell>
          <cell r="L629">
            <v>0.16235043609192276</v>
          </cell>
          <cell r="M629">
            <v>0.16833031824883993</v>
          </cell>
          <cell r="N629">
            <v>0.17115930732646387</v>
          </cell>
          <cell r="O629">
            <v>0.182556418011636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2.6596960152029003E-4</v>
          </cell>
          <cell r="E630">
            <v>1.4678615924296299E-4</v>
          </cell>
          <cell r="F630">
            <v>1.40686004158954E-2</v>
          </cell>
          <cell r="G630">
            <v>8.9276201243786903E-3</v>
          </cell>
          <cell r="H630">
            <v>5.3774222345906002E-3</v>
          </cell>
          <cell r="I630">
            <v>1.4186305515734901E-2</v>
          </cell>
          <cell r="J630">
            <v>3.5226921372757398E-3</v>
          </cell>
          <cell r="K630">
            <v>1.1091224974358001E-2</v>
          </cell>
          <cell r="L630">
            <v>7.06194421523777E-3</v>
          </cell>
          <cell r="M630">
            <v>7.7483532878460902E-3</v>
          </cell>
          <cell r="N630">
            <v>1.18164506602077E-2</v>
          </cell>
          <cell r="O630">
            <v>5.4096197240735E-3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2.6596960152029003E-4</v>
          </cell>
          <cell r="E631">
            <v>4.1275576076325301E-4</v>
          </cell>
          <cell r="F631">
            <v>1.4481356176658701E-2</v>
          </cell>
          <cell r="G631">
            <v>2.3318167299056902E-2</v>
          </cell>
          <cell r="H631">
            <v>2.1513002540429801E-2</v>
          </cell>
          <cell r="I631">
            <v>2.1438500638876201E-2</v>
          </cell>
          <cell r="J631">
            <v>2.04972502120742E-2</v>
          </cell>
          <cell r="K631">
            <v>1.9459919885162099E-2</v>
          </cell>
          <cell r="L631">
            <v>1.9737713660438E-2</v>
          </cell>
          <cell r="M631">
            <v>2.0492817840250199E-2</v>
          </cell>
          <cell r="N631">
            <v>2.0815629089419099E-2</v>
          </cell>
          <cell r="O631">
            <v>2.2455146050116101E-2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2.5523610526373499</v>
          </cell>
          <cell r="E632">
            <v>5.2897613705917701</v>
          </cell>
          <cell r="F632">
            <v>5.1476533543473906</v>
          </cell>
          <cell r="G632">
            <v>4.2532838039415832</v>
          </cell>
          <cell r="H632">
            <v>1.025098771827796</v>
          </cell>
          <cell r="I632">
            <v>4.2170748627133797E-2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4.6797424618275386E-2</v>
          </cell>
          <cell r="E633">
            <v>0.11396741545453849</v>
          </cell>
          <cell r="F633">
            <v>0.11096841723512522</v>
          </cell>
          <cell r="G633">
            <v>9.2982698595417412E-2</v>
          </cell>
          <cell r="H633">
            <v>2.1381449508752402E-2</v>
          </cell>
          <cell r="I633">
            <v>4.7935072805977742E-4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3.4820751059172539E-2</v>
          </cell>
          <cell r="E634">
            <v>7.2165912286381625E-2</v>
          </cell>
          <cell r="F634">
            <v>7.0227194465858025E-2</v>
          </cell>
          <cell r="G634">
            <v>5.8025699917347622E-2</v>
          </cell>
          <cell r="H634">
            <v>1.3984976423298715E-2</v>
          </cell>
          <cell r="I634">
            <v>5.7531717090223333E-4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2.08274443158036E-4</v>
          </cell>
          <cell r="F635">
            <v>1.7613712445994399E-4</v>
          </cell>
          <cell r="G635">
            <v>4.9931541530609702E-5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3.7729243676750618E-3</v>
          </cell>
          <cell r="E636">
            <v>8.9752141131241372E-3</v>
          </cell>
          <cell r="F636">
            <v>8.7290466298003428E-3</v>
          </cell>
          <cell r="G636">
            <v>7.3631837606627495E-3</v>
          </cell>
          <cell r="H636">
            <v>1.7300210870915614E-3</v>
          </cell>
          <cell r="I636">
            <v>4.0063526552686455E-5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6.2539756298387228E-4</v>
          </cell>
          <cell r="E637">
            <v>1.4791607989232706E-3</v>
          </cell>
          <cell r="F637">
            <v>2.5149050915585485E-3</v>
          </cell>
          <cell r="G637">
            <v>3.6543077708434952E-3</v>
          </cell>
          <cell r="H637">
            <v>4.5085604062101999E-2</v>
          </cell>
          <cell r="I637">
            <v>5.6772146711280752E-2</v>
          </cell>
          <cell r="J637">
            <v>5.3260619813276212E-2</v>
          </cell>
          <cell r="K637">
            <v>5.3881366044451512E-2</v>
          </cell>
          <cell r="L637">
            <v>5.3556541284772864E-2</v>
          </cell>
          <cell r="M637">
            <v>5.5588745935198629E-2</v>
          </cell>
          <cell r="N637">
            <v>5.6926020238119608E-2</v>
          </cell>
          <cell r="O637">
            <v>6.1078498964213586E-2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6.2539756298387228E-4</v>
          </cell>
          <cell r="E638">
            <v>1.4791607989232706E-3</v>
          </cell>
          <cell r="F638">
            <v>2.5149050915585485E-3</v>
          </cell>
          <cell r="G638">
            <v>3.6543077708434952E-3</v>
          </cell>
          <cell r="H638">
            <v>4.5085604062101999E-2</v>
          </cell>
          <cell r="I638">
            <v>5.6772146711280752E-2</v>
          </cell>
          <cell r="J638">
            <v>5.3260619813276212E-2</v>
          </cell>
          <cell r="K638">
            <v>5.3881366044451512E-2</v>
          </cell>
          <cell r="L638">
            <v>5.3556541284772864E-2</v>
          </cell>
          <cell r="M638">
            <v>5.5588745935198629E-2</v>
          </cell>
          <cell r="N638">
            <v>5.6926020238119608E-2</v>
          </cell>
          <cell r="O638">
            <v>6.1078498964213586E-2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1.07619989349929E-4</v>
          </cell>
          <cell r="E639">
            <v>5.9866411208801797E-5</v>
          </cell>
          <cell r="F639">
            <v>1.1884624761209099E-4</v>
          </cell>
          <cell r="G639">
            <v>2.2478281802669299E-4</v>
          </cell>
          <cell r="H639">
            <v>4.7046546880787996E-3</v>
          </cell>
          <cell r="I639">
            <v>2.1943555558503799E-3</v>
          </cell>
          <cell r="J639">
            <v>3.89674234044818E-3</v>
          </cell>
          <cell r="K639">
            <v>2.6580701888094999E-3</v>
          </cell>
          <cell r="L639">
            <v>3.2466577982145201E-3</v>
          </cell>
          <cell r="M639">
            <v>4.2495922694129797E-3</v>
          </cell>
          <cell r="N639">
            <v>2.6783267260293399E-3</v>
          </cell>
          <cell r="O639">
            <v>4.99203893510544E-3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1.07619989349929E-4</v>
          </cell>
          <cell r="E640">
            <v>1.6748640055873099E-4</v>
          </cell>
          <cell r="F640">
            <v>2.8633264817082299E-4</v>
          </cell>
          <cell r="G640">
            <v>4.2750815811835001E-4</v>
          </cell>
          <cell r="H640">
            <v>4.8753057853269197E-3</v>
          </cell>
          <cell r="I640">
            <v>6.8990102439291804E-3</v>
          </cell>
          <cell r="J640">
            <v>6.5808690870242902E-3</v>
          </cell>
          <cell r="K640">
            <v>6.5548125292576899E-3</v>
          </cell>
          <cell r="L640">
            <v>6.50347833816996E-3</v>
          </cell>
          <cell r="M640">
            <v>6.7143968328501899E-3</v>
          </cell>
          <cell r="N640">
            <v>6.9279189954423196E-3</v>
          </cell>
          <cell r="O640">
            <v>7.6703656611347799E-3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1.976436387092308E-5</v>
          </cell>
          <cell r="E641">
            <v>2.2377607778065366E-4</v>
          </cell>
          <cell r="F641">
            <v>5.025843569037529E-4</v>
          </cell>
          <cell r="G641">
            <v>9.1015333680935669E-4</v>
          </cell>
          <cell r="H641">
            <v>7.7865375634726002E-4</v>
          </cell>
          <cell r="I641">
            <v>1.6518821975197763E-3</v>
          </cell>
          <cell r="J641">
            <v>1.85464919112604E-3</v>
          </cell>
          <cell r="K641">
            <v>3.241373099868345E-3</v>
          </cell>
          <cell r="L641">
            <v>3.0881571324281312E-3</v>
          </cell>
          <cell r="M641">
            <v>3.2901552621259892E-3</v>
          </cell>
          <cell r="N641">
            <v>4.1321649792455933E-3</v>
          </cell>
          <cell r="O641">
            <v>5.9315279028220001E-3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1.976436387092308E-5</v>
          </cell>
          <cell r="E642">
            <v>2.2377607778065366E-4</v>
          </cell>
          <cell r="F642">
            <v>5.025843569037529E-4</v>
          </cell>
          <cell r="G642">
            <v>9.1015333680935669E-4</v>
          </cell>
          <cell r="H642">
            <v>7.7865375634726002E-4</v>
          </cell>
          <cell r="I642">
            <v>1.6518821975197763E-3</v>
          </cell>
          <cell r="J642">
            <v>1.85464919112604E-3</v>
          </cell>
          <cell r="K642">
            <v>3.241373099868345E-3</v>
          </cell>
          <cell r="L642">
            <v>3.0881571324281312E-3</v>
          </cell>
          <cell r="M642">
            <v>3.2901552621259892E-3</v>
          </cell>
          <cell r="N642">
            <v>4.1321649792455933E-3</v>
          </cell>
          <cell r="O642">
            <v>5.9315279028220001E-3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2.18503620023582E-5</v>
          </cell>
          <cell r="E643">
            <v>1.7723217188607501E-5</v>
          </cell>
          <cell r="F643">
            <v>3.3542138166984301E-5</v>
          </cell>
          <cell r="G643">
            <v>7.6719677627128693E-5</v>
          </cell>
          <cell r="H643">
            <v>8.3285784265516095E-5</v>
          </cell>
          <cell r="I643">
            <v>2.3728709361462E-4</v>
          </cell>
          <cell r="J643">
            <v>2.7232899939243102E-4</v>
          </cell>
          <cell r="K643">
            <v>3.7495283178736897E-4</v>
          </cell>
          <cell r="L643">
            <v>3.34850164378988E-4</v>
          </cell>
          <cell r="M643">
            <v>4.8376171887135099E-4</v>
          </cell>
          <cell r="N643">
            <v>4.8302002840550399E-4</v>
          </cell>
          <cell r="O643">
            <v>8.4701297141735797E-4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2.18503620023582E-5</v>
          </cell>
          <cell r="E644">
            <v>3.9573579190965698E-5</v>
          </cell>
          <cell r="F644">
            <v>7.311571735795E-5</v>
          </cell>
          <cell r="G644">
            <v>1.09999817125418E-4</v>
          </cell>
          <cell r="H644">
            <v>1.03181844689417E-4</v>
          </cell>
          <cell r="I644">
            <v>3.0472801899206903E-4</v>
          </cell>
          <cell r="J644">
            <v>3.9536496665344001E-4</v>
          </cell>
          <cell r="K644">
            <v>5.5873755234958405E-4</v>
          </cell>
          <cell r="L644">
            <v>6.09201935023876E-4</v>
          </cell>
          <cell r="M644">
            <v>5.7059992400324596E-4</v>
          </cell>
          <cell r="N644">
            <v>8.1342265953018096E-4</v>
          </cell>
          <cell r="O644">
            <v>1.1729852371125599E-3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  <cell r="K645">
            <v>3.1305117853076901E-4</v>
          </cell>
          <cell r="L645">
            <v>3.6109997781266502E-4</v>
          </cell>
          <cell r="M645">
            <v>2.9608372018486101E-4</v>
          </cell>
          <cell r="N645">
            <v>3.7030145438735502E-4</v>
          </cell>
          <cell r="O645">
            <v>5.2642204796784597E-4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4.9652268089421152E-3</v>
          </cell>
          <cell r="E646">
            <v>1.586006132310526E-2</v>
          </cell>
          <cell r="F646">
            <v>1.6175376514120179E-2</v>
          </cell>
          <cell r="G646">
            <v>2.1595422310885046E-3</v>
          </cell>
          <cell r="H646">
            <v>2.8322355144396183E-3</v>
          </cell>
          <cell r="I646">
            <v>9.3358064098933741E-2</v>
          </cell>
          <cell r="J646">
            <v>0.13890458201141462</v>
          </cell>
          <cell r="K646">
            <v>0.14038700646090121</v>
          </cell>
          <cell r="L646">
            <v>0.14177747989386291</v>
          </cell>
          <cell r="M646">
            <v>0.14321904972309932</v>
          </cell>
          <cell r="N646">
            <v>0.14394575574058638</v>
          </cell>
          <cell r="O646">
            <v>0.14995743175903126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4.9652268089421152E-3</v>
          </cell>
          <cell r="E647">
            <v>1.586006132310526E-2</v>
          </cell>
          <cell r="F647">
            <v>1.6175376514120179E-2</v>
          </cell>
          <cell r="G647">
            <v>2.1595422310885046E-3</v>
          </cell>
          <cell r="H647">
            <v>2.8322355144396183E-3</v>
          </cell>
          <cell r="I647">
            <v>9.3358064098933741E-2</v>
          </cell>
          <cell r="J647">
            <v>0.13890458201141462</v>
          </cell>
          <cell r="K647">
            <v>0.14070005763943208</v>
          </cell>
          <cell r="L647">
            <v>0.14213857987167561</v>
          </cell>
          <cell r="M647">
            <v>0.14351513344328423</v>
          </cell>
          <cell r="N647">
            <v>0.14431605719497362</v>
          </cell>
          <cell r="O647">
            <v>0.1504838538069993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1.2223071721296399E-3</v>
          </cell>
          <cell r="E648">
            <v>1.71680435934752E-3</v>
          </cell>
          <cell r="F648">
            <v>3.3609922599129699E-6</v>
          </cell>
          <cell r="G648">
            <v>7.2813658498914401E-7</v>
          </cell>
          <cell r="H648">
            <v>9.2827012480777893E-6</v>
          </cell>
          <cell r="I648">
            <v>7.3142951346190999E-3</v>
          </cell>
          <cell r="J648">
            <v>4.9899571028107197E-3</v>
          </cell>
          <cell r="K648">
            <v>8.0396111985561801E-4</v>
          </cell>
          <cell r="L648">
            <v>3.5713757307091802E-4</v>
          </cell>
          <cell r="M648">
            <v>2.7373667558666E-3</v>
          </cell>
          <cell r="N648">
            <v>1.27820616596346E-3</v>
          </cell>
          <cell r="O648">
            <v>2.1364194308346198E-3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1.2223071721296399E-3</v>
          </cell>
          <cell r="E649">
            <v>2.9391115314771599E-3</v>
          </cell>
          <cell r="F649">
            <v>2.94247252373707E-3</v>
          </cell>
          <cell r="G649">
            <v>2.94320066032206E-3</v>
          </cell>
          <cell r="H649">
            <v>2.9524833615701398E-3</v>
          </cell>
          <cell r="I649">
            <v>1.02667784961892E-2</v>
          </cell>
          <cell r="J649">
            <v>1.5256735598999999E-2</v>
          </cell>
          <cell r="K649">
            <v>1.6060696718855599E-2</v>
          </cell>
          <cell r="L649">
            <v>1.64178342919265E-2</v>
          </cell>
          <cell r="M649">
            <v>1.74126700218824E-2</v>
          </cell>
          <cell r="N649">
            <v>1.74912991661667E-2</v>
          </cell>
          <cell r="O649">
            <v>1.9626625984269098E-2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54.180108332659003</v>
          </cell>
          <cell r="F650">
            <v>0.2149414325690264</v>
          </cell>
          <cell r="G650">
            <v>288.80234599936989</v>
          </cell>
          <cell r="H650">
            <v>863.51127678211799</v>
          </cell>
          <cell r="I650">
            <v>811.861418334684</v>
          </cell>
          <cell r="J650">
            <v>68.350088089438756</v>
          </cell>
          <cell r="K650">
            <v>0.19576382869554301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0.12082744550342564</v>
          </cell>
          <cell r="F651">
            <v>4.7934241974387931E-4</v>
          </cell>
          <cell r="G651">
            <v>0.64406016887688655</v>
          </cell>
          <cell r="H651">
            <v>1.9257226489171237</v>
          </cell>
          <cell r="I651">
            <v>1.8105379317050454</v>
          </cell>
          <cell r="J651">
            <v>0.15242801828808558</v>
          </cell>
          <cell r="K651">
            <v>4.3657430874856031E-4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0.73915563891758562</v>
          </cell>
          <cell r="F652">
            <v>2.9323524224969533E-3</v>
          </cell>
          <cell r="G652">
            <v>3.9400047203188295</v>
          </cell>
          <cell r="H652">
            <v>11.780508550915664</v>
          </cell>
          <cell r="I652">
            <v>11.075872010022985</v>
          </cell>
          <cell r="J652">
            <v>0.93247050599507209</v>
          </cell>
          <cell r="K652">
            <v>2.6707207189023644E-3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2.2730385071431298E-3</v>
          </cell>
          <cell r="F653">
            <v>1.29377286716639E-6</v>
          </cell>
          <cell r="G653">
            <v>1.28587288834867E-2</v>
          </cell>
          <cell r="H653">
            <v>3.4712822391564903E-2</v>
          </cell>
          <cell r="I653">
            <v>7.8255207477351801E-3</v>
          </cell>
          <cell r="J653">
            <v>1.5689861445155201E-5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2.2730385071431298E-3</v>
          </cell>
          <cell r="F654">
            <v>1.1290801299869944E-5</v>
          </cell>
          <cell r="G654">
            <v>1.2862727955907635E-2</v>
          </cell>
          <cell r="H654">
            <v>3.8047529107926435E-2</v>
          </cell>
          <cell r="I654">
            <v>3.5934323699182327E-2</v>
          </cell>
          <cell r="J654">
            <v>4.0733014768843025E-3</v>
          </cell>
          <cell r="K654">
            <v>1.0567089713479054E-5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80.750617132652195</v>
          </cell>
          <cell r="E655">
            <v>102.289515943284</v>
          </cell>
          <cell r="F655">
            <v>134.59777980465799</v>
          </cell>
          <cell r="G655">
            <v>188.23732601498</v>
          </cell>
          <cell r="H655">
            <v>172.13716518886</v>
          </cell>
          <cell r="I655">
            <v>156.478068721933</v>
          </cell>
          <cell r="J655">
            <v>140.519292294417</v>
          </cell>
          <cell r="K655">
            <v>2.6529577416215498E-4</v>
          </cell>
          <cell r="L655">
            <v>8.7160773975602401E-2</v>
          </cell>
          <cell r="M655">
            <v>5.76872807847734E-2</v>
          </cell>
          <cell r="N655">
            <v>3.9608808580977997E-2</v>
          </cell>
          <cell r="O655">
            <v>6.9327021393057506E-2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1.0929106814048599</v>
          </cell>
          <cell r="E656">
            <v>1.38442662780522</v>
          </cell>
          <cell r="F656">
            <v>1.8216994057177101</v>
          </cell>
          <cell r="G656">
            <v>2.5476781670028199</v>
          </cell>
          <cell r="H656">
            <v>2.32977224424934</v>
          </cell>
          <cell r="I656">
            <v>2.1178358603856902</v>
          </cell>
          <cell r="J656">
            <v>1.9018434898118199</v>
          </cell>
          <cell r="K656">
            <v>3.5906175780314999E-6</v>
          </cell>
          <cell r="L656">
            <v>1.1796682707819501E-3</v>
          </cell>
          <cell r="M656">
            <v>7.8076239649426597E-4</v>
          </cell>
          <cell r="N656">
            <v>5.3608122777265197E-4</v>
          </cell>
          <cell r="O656">
            <v>9.3829923387443997E-4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1.1092117738001641</v>
          </cell>
          <cell r="E657">
            <v>1.4050757684516988</v>
          </cell>
          <cell r="F657">
            <v>1.8488706017123198</v>
          </cell>
          <cell r="G657">
            <v>2.5856775551508275</v>
          </cell>
          <cell r="H657">
            <v>2.3645214998469744</v>
          </cell>
          <cell r="I657">
            <v>2.1494240209056832</v>
          </cell>
          <cell r="J657">
            <v>1.9302100589892413</v>
          </cell>
          <cell r="K657">
            <v>3.6441727220076099E-6</v>
          </cell>
          <cell r="L657">
            <v>1.1972633787857452E-3</v>
          </cell>
          <cell r="M657">
            <v>7.9240770308754269E-4</v>
          </cell>
          <cell r="N657">
            <v>5.440770409475017E-4</v>
          </cell>
          <cell r="O657">
            <v>9.5229424990463216E-4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9.5809642557391373E-5</v>
          </cell>
          <cell r="E658">
            <v>2.3500319718283555E-3</v>
          </cell>
          <cell r="F658">
            <v>6.382456975349006E-2</v>
          </cell>
          <cell r="G658">
            <v>0.11043698410352082</v>
          </cell>
          <cell r="H658">
            <v>0.11517987024225676</v>
          </cell>
          <cell r="I658">
            <v>0.12007446127283068</v>
          </cell>
          <cell r="J658">
            <v>0.12427855227234962</v>
          </cell>
          <cell r="K658">
            <v>0.12833846540518623</v>
          </cell>
          <cell r="L658">
            <v>0.13198565672927026</v>
          </cell>
          <cell r="M658">
            <v>0.13571369838579753</v>
          </cell>
          <cell r="N658">
            <v>0.13985115913088059</v>
          </cell>
          <cell r="O658">
            <v>0.14446661305376318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2.5300068301106049E-4</v>
          </cell>
          <cell r="E659">
            <v>5.9976611052179026E-3</v>
          </cell>
          <cell r="F659">
            <v>0.15483868220988017</v>
          </cell>
          <cell r="G659">
            <v>0.24699427309348396</v>
          </cell>
          <cell r="H659">
            <v>0.2446065631601593</v>
          </cell>
          <cell r="I659">
            <v>0.25354082646020032</v>
          </cell>
          <cell r="J659">
            <v>0.25042817664046918</v>
          </cell>
          <cell r="K659">
            <v>0.24177085482170393</v>
          </cell>
          <cell r="L659">
            <v>0.24536059433217261</v>
          </cell>
          <cell r="M659">
            <v>0.25022938330138017</v>
          </cell>
          <cell r="N659">
            <v>0.2578580476365947</v>
          </cell>
          <cell r="O659">
            <v>0.26636803743508686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4.2424970801287502E-5</v>
          </cell>
          <cell r="F660">
            <v>1.1599961126511401E-3</v>
          </cell>
          <cell r="G660">
            <v>2.5425380304329899E-3</v>
          </cell>
          <cell r="H660">
            <v>2.5883658459555001E-3</v>
          </cell>
          <cell r="I660">
            <v>2.6441824527814099E-4</v>
          </cell>
          <cell r="J660">
            <v>1.3213508359097199E-3</v>
          </cell>
          <cell r="K660">
            <v>1.5986820290912599E-3</v>
          </cell>
          <cell r="L660">
            <v>9.7154836847577195E-4</v>
          </cell>
          <cell r="M660">
            <v>1.47082628738168E-3</v>
          </cell>
          <cell r="N660">
            <v>1.6949868867498601E-3</v>
          </cell>
          <cell r="O660">
            <v>6.8944878558314699E-4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4.2466461659234058E-5</v>
          </cell>
          <cell r="F661">
            <v>1.2024159208858635E-3</v>
          </cell>
          <cell r="G661">
            <v>2.5513253259805894E-3</v>
          </cell>
          <cell r="H661">
            <v>2.60591059689221E-3</v>
          </cell>
          <cell r="I661">
            <v>2.8544470444239103E-3</v>
          </cell>
          <cell r="J661">
            <v>2.9264986723020006E-3</v>
          </cell>
          <cell r="K661">
            <v>3.0098952697318279E-3</v>
          </cell>
          <cell r="L661">
            <v>3.163861319124342E-3</v>
          </cell>
          <cell r="M661">
            <v>3.2594202494575174E-3</v>
          </cell>
          <cell r="N661">
            <v>3.3373364227025307E-3</v>
          </cell>
          <cell r="O661">
            <v>3.3725183989058252E-3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  <cell r="H662">
            <v>2.56944946182709E-4</v>
          </cell>
          <cell r="I662">
            <v>0.161466458167037</v>
          </cell>
          <cell r="J662">
            <v>0.24217569539627901</v>
          </cell>
          <cell r="K662">
            <v>0.24220549038294201</v>
          </cell>
          <cell r="L662">
            <v>0.24220907240575601</v>
          </cell>
          <cell r="M662">
            <v>0.24221112538836501</v>
          </cell>
          <cell r="N662">
            <v>0.242213039210013</v>
          </cell>
          <cell r="O662">
            <v>0.24221540424142801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  <cell r="H663">
            <v>1.4326627302308539E-4</v>
          </cell>
          <cell r="I663">
            <v>9.0029782735559491E-2</v>
          </cell>
          <cell r="J663">
            <v>0.13503129682701526</v>
          </cell>
          <cell r="K663">
            <v>0.1350479097892768</v>
          </cell>
          <cell r="L663">
            <v>0.13504990703836003</v>
          </cell>
          <cell r="M663">
            <v>0.13505105173169427</v>
          </cell>
          <cell r="N663">
            <v>0.1350521188322493</v>
          </cell>
          <cell r="O663">
            <v>0.13505343751643192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  <cell r="H664">
            <v>2.6178431844364801E-4</v>
          </cell>
          <cell r="I664">
            <v>0.161214180338352</v>
          </cell>
          <cell r="J664">
            <v>8.0719930281411001E-2</v>
          </cell>
          <cell r="K664">
            <v>1.38214646178678E-4</v>
          </cell>
          <cell r="L664">
            <v>2.1539006325163101E-2</v>
          </cell>
          <cell r="M664">
            <v>0.13993074230848801</v>
          </cell>
          <cell r="N664">
            <v>8.0698871396751595E-2</v>
          </cell>
          <cell r="O664">
            <v>1.7137755784348E-4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  <cell r="H665">
            <v>2.6178431844364801E-4</v>
          </cell>
          <cell r="I665">
            <v>0.16147240260198173</v>
          </cell>
          <cell r="J665">
            <v>0.24218088101517699</v>
          </cell>
          <cell r="K665">
            <v>0.24222177774751164</v>
          </cell>
          <cell r="L665">
            <v>0.24221751502343056</v>
          </cell>
          <cell r="M665">
            <v>0.24222423180251493</v>
          </cell>
          <cell r="N665">
            <v>0.24222234657894468</v>
          </cell>
          <cell r="O665">
            <v>0.24223784244574037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4.7113494111095388E-4</v>
          </cell>
          <cell r="E666">
            <v>1.1488717235314482E-3</v>
          </cell>
          <cell r="F666">
            <v>2.3119621663648927E-2</v>
          </cell>
          <cell r="G666">
            <v>3.9837569945024555E-2</v>
          </cell>
          <cell r="H666">
            <v>4.1578879226011445E-2</v>
          </cell>
          <cell r="I666">
            <v>4.3361917494879623E-2</v>
          </cell>
          <cell r="J666">
            <v>4.4865478999009986E-2</v>
          </cell>
          <cell r="K666">
            <v>4.6392166147215162E-2</v>
          </cell>
          <cell r="L666">
            <v>4.7704382073353015E-2</v>
          </cell>
          <cell r="M666">
            <v>4.9061302703031641E-2</v>
          </cell>
          <cell r="N666">
            <v>5.0558931432236713E-2</v>
          </cell>
          <cell r="O666">
            <v>5.2286771900660951E-2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1.7120929360619095E-3</v>
          </cell>
          <cell r="E667">
            <v>4.1052119596122873E-3</v>
          </cell>
          <cell r="F667">
            <v>7.7401345226873142E-2</v>
          </cell>
          <cell r="G667">
            <v>0.12857680792753609</v>
          </cell>
          <cell r="H667">
            <v>0.12264666625682547</v>
          </cell>
          <cell r="I667">
            <v>0.12609515701413984</v>
          </cell>
          <cell r="J667">
            <v>0.12537201335115913</v>
          </cell>
          <cell r="K667">
            <v>0.12099888981859512</v>
          </cell>
          <cell r="L667">
            <v>0.12256168040880629</v>
          </cell>
          <cell r="M667">
            <v>0.1250236854812892</v>
          </cell>
          <cell r="N667">
            <v>0.12884011620962174</v>
          </cell>
          <cell r="O667">
            <v>0.13324319911579111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8.6647330130159306E-6</v>
          </cell>
          <cell r="F668">
            <v>4.1390363532848201E-4</v>
          </cell>
          <cell r="G668">
            <v>3.2946251426557602E-4</v>
          </cell>
          <cell r="H668">
            <v>6.84270073768878E-4</v>
          </cell>
          <cell r="I668">
            <v>1.3056889777196299E-4</v>
          </cell>
          <cell r="J668">
            <v>3.6254697879395999E-4</v>
          </cell>
          <cell r="K668">
            <v>4.7076711634084199E-4</v>
          </cell>
          <cell r="L668">
            <v>2.6746103164437601E-4</v>
          </cell>
          <cell r="M668">
            <v>4.2102818908874601E-4</v>
          </cell>
          <cell r="N668">
            <v>4.8727291950479302E-4</v>
          </cell>
          <cell r="O668">
            <v>2.22387472093207E-4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7.8839852730404641E-6</v>
          </cell>
          <cell r="E669">
            <v>1.9514030667260991E-5</v>
          </cell>
          <cell r="F669">
            <v>4.3342355091879501E-4</v>
          </cell>
          <cell r="G669">
            <v>7.4872381007089141E-4</v>
          </cell>
          <cell r="H669">
            <v>7.8507085795483794E-4</v>
          </cell>
          <cell r="I669">
            <v>8.1844288172122225E-4</v>
          </cell>
          <cell r="J669">
            <v>8.4757907651926835E-4</v>
          </cell>
          <cell r="K669">
            <v>8.7776326973583289E-4</v>
          </cell>
          <cell r="L669">
            <v>9.010536246637416E-4</v>
          </cell>
          <cell r="M669">
            <v>9.2913681594815616E-4</v>
          </cell>
          <cell r="N669">
            <v>9.5552205360310751E-4</v>
          </cell>
          <cell r="O669">
            <v>9.928024525714548E-4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386.31308720252139</v>
          </cell>
          <cell r="E670">
            <v>452.6349589770681</v>
          </cell>
          <cell r="F670">
            <v>0.13125838210392221</v>
          </cell>
          <cell r="G670">
            <v>0.77289012251161959</v>
          </cell>
          <cell r="H670">
            <v>0.347926764372817</v>
          </cell>
          <cell r="I670">
            <v>0.23452619046071199</v>
          </cell>
          <cell r="J670">
            <v>0.1558707909563995</v>
          </cell>
          <cell r="K670">
            <v>6.5186810101872703E-2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0.62560329230825151</v>
          </cell>
          <cell r="E671">
            <v>0.73300628410089308</v>
          </cell>
          <cell r="F671">
            <v>2.1256250100639218E-4</v>
          </cell>
          <cell r="G671">
            <v>1.2516340275635436E-3</v>
          </cell>
          <cell r="H671">
            <v>5.6343969822509091E-4</v>
          </cell>
          <cell r="I671">
            <v>3.7979649601624019E-4</v>
          </cell>
          <cell r="J671">
            <v>2.5242033787453461E-4</v>
          </cell>
          <cell r="K671">
            <v>1.0556484977022094E-4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5.270301326091686</v>
          </cell>
          <cell r="E672">
            <v>6.1751017595780162</v>
          </cell>
          <cell r="F672">
            <v>1.790700983682431E-3</v>
          </cell>
          <cell r="G672">
            <v>1.0544203581331778E-2</v>
          </cell>
          <cell r="H672">
            <v>4.7466134293699374E-3</v>
          </cell>
          <cell r="I672">
            <v>3.1995387511693308E-3</v>
          </cell>
          <cell r="J672">
            <v>2.1264773663901703E-3</v>
          </cell>
          <cell r="K672">
            <v>8.8931528106238301E-4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1.6566170603172001E-6</v>
          </cell>
          <cell r="F673">
            <v>5.2044462283254996E-7</v>
          </cell>
          <cell r="G673">
            <v>2.8588109721071999E-5</v>
          </cell>
          <cell r="H673">
            <v>4.6530225942580899E-6</v>
          </cell>
          <cell r="I673">
            <v>4.5550146407174303E-6</v>
          </cell>
          <cell r="J673">
            <v>3.3625528890405601E-6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1.1788874782440848E-2</v>
          </cell>
          <cell r="E674">
            <v>1.3789656617060317E-2</v>
          </cell>
          <cell r="F674">
            <v>3.4653837425492606E-6</v>
          </cell>
          <cell r="G674">
            <v>2.9626716262134934E-5</v>
          </cell>
          <cell r="H674">
            <v>1.2060724658709797E-5</v>
          </cell>
          <cell r="I674">
            <v>8.3094403547352399E-6</v>
          </cell>
          <cell r="J674">
            <v>5.7174143522928177E-6</v>
          </cell>
          <cell r="K674">
            <v>2.2563245962378508E-6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9.9890492734662771E-5</v>
          </cell>
          <cell r="E675">
            <v>5.7838174231976099E-3</v>
          </cell>
          <cell r="F675">
            <v>0.15461960687145254</v>
          </cell>
          <cell r="G675">
            <v>0.24739732992781349</v>
          </cell>
          <cell r="H675">
            <v>0.24557080317326899</v>
          </cell>
          <cell r="I675">
            <v>0.25449594814160648</v>
          </cell>
          <cell r="J675">
            <v>0.25176393633015448</v>
          </cell>
          <cell r="K675">
            <v>0.24492213370515156</v>
          </cell>
          <cell r="L675">
            <v>0.24763644498909942</v>
          </cell>
          <cell r="M675">
            <v>0.25435806909477726</v>
          </cell>
          <cell r="N675">
            <v>0.26089212092636138</v>
          </cell>
          <cell r="O675">
            <v>0.27377391676186952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9.9890492734662771E-5</v>
          </cell>
          <cell r="E676">
            <v>5.7838174231976099E-3</v>
          </cell>
          <cell r="F676">
            <v>0.15461960687145254</v>
          </cell>
          <cell r="G676">
            <v>0.24739732992781349</v>
          </cell>
          <cell r="H676">
            <v>0.24557080317326899</v>
          </cell>
          <cell r="I676">
            <v>0.25449594814160648</v>
          </cell>
          <cell r="J676">
            <v>0.25176393633015448</v>
          </cell>
          <cell r="K676">
            <v>0.24492213370515156</v>
          </cell>
          <cell r="L676">
            <v>0.24763644498909942</v>
          </cell>
          <cell r="M676">
            <v>0.25435806909477726</v>
          </cell>
          <cell r="N676">
            <v>0.26089212092636138</v>
          </cell>
          <cell r="O676">
            <v>0.27377391676186952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6.9871244603210197E-4</v>
          </cell>
          <cell r="E677">
            <v>7.4097664905344496E-4</v>
          </cell>
          <cell r="F677">
            <v>1.49208021388905E-2</v>
          </cell>
          <cell r="G677">
            <v>1.0078592651554299E-2</v>
          </cell>
          <cell r="H677">
            <v>8.2488864080940295E-3</v>
          </cell>
          <cell r="I677">
            <v>1.6539272529018201E-2</v>
          </cell>
          <cell r="J677">
            <v>5.8144539794931999E-3</v>
          </cell>
          <cell r="K677">
            <v>1.44343207072575E-2</v>
          </cell>
          <cell r="L677">
            <v>9.1407853983204498E-3</v>
          </cell>
          <cell r="M677">
            <v>1.03851356154197E-2</v>
          </cell>
          <cell r="N677">
            <v>1.55872598924763E-2</v>
          </cell>
          <cell r="O677">
            <v>6.4251345670251698E-3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6.9871244603210197E-4</v>
          </cell>
          <cell r="E678">
            <v>1.43968909508555E-3</v>
          </cell>
          <cell r="F678">
            <v>1.6360491233976E-2</v>
          </cell>
          <cell r="G678">
            <v>2.6153441050955101E-2</v>
          </cell>
          <cell r="H678">
            <v>2.5972059509247102E-2</v>
          </cell>
          <cell r="I678">
            <v>2.69046325319377E-2</v>
          </cell>
          <cell r="J678">
            <v>2.6630864816313202E-2</v>
          </cell>
          <cell r="K678">
            <v>2.58985444917832E-2</v>
          </cell>
          <cell r="L678">
            <v>2.6190509480366699E-2</v>
          </cell>
          <cell r="M678">
            <v>2.6921255718590401E-2</v>
          </cell>
          <cell r="N678">
            <v>2.75914289977633E-2</v>
          </cell>
          <cell r="O678">
            <v>2.90209365220024E-2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3.46870166035163E-3</v>
          </cell>
          <cell r="E679">
            <v>0.24940695746588301</v>
          </cell>
          <cell r="F679">
            <v>0.31402090955732248</v>
          </cell>
          <cell r="G679">
            <v>0.39057595706861237</v>
          </cell>
          <cell r="H679">
            <v>0.39193733616720211</v>
          </cell>
          <cell r="I679">
            <v>0.20297586389805539</v>
          </cell>
          <cell r="J679">
            <v>0.73424794315086106</v>
          </cell>
          <cell r="K679">
            <v>0.455393873874123</v>
          </cell>
          <cell r="L679">
            <v>1.2513646267423471</v>
          </cell>
          <cell r="M679">
            <v>6.6683773820478603E-2</v>
          </cell>
          <cell r="N679">
            <v>3.5512452907164496E-2</v>
          </cell>
          <cell r="O679">
            <v>3.06297374581436E-2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3.4469605000269241E-5</v>
          </cell>
          <cell r="E680">
            <v>2.4784372223284395E-3</v>
          </cell>
          <cell r="F680">
            <v>3.1205268639819921E-3</v>
          </cell>
          <cell r="G680">
            <v>3.8812790147517004E-3</v>
          </cell>
          <cell r="H680">
            <v>3.8948074770926385E-3</v>
          </cell>
          <cell r="I680">
            <v>2.086115041111595E-3</v>
          </cell>
          <cell r="J680">
            <v>8.05809300949876E-3</v>
          </cell>
          <cell r="K680">
            <v>5.2437491311930094E-3</v>
          </cell>
          <cell r="L680">
            <v>1.5175927507701914E-2</v>
          </cell>
          <cell r="M680">
            <v>8.4949123125406566E-4</v>
          </cell>
          <cell r="N680">
            <v>4.6455687627011883E-4</v>
          </cell>
          <cell r="O680">
            <v>4.2355612202274733E-4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4.7321987180786263E-5</v>
          </cell>
          <cell r="E681">
            <v>3.4025505793435639E-3</v>
          </cell>
          <cell r="F681">
            <v>4.2840506078761663E-3</v>
          </cell>
          <cell r="G681">
            <v>5.3284578044831129E-3</v>
          </cell>
          <cell r="H681">
            <v>5.3470305070559589E-3</v>
          </cell>
          <cell r="I681">
            <v>2.7691113765082624E-3</v>
          </cell>
          <cell r="J681">
            <v>1.0017025145305062E-2</v>
          </cell>
          <cell r="K681">
            <v>6.2127404348447995E-3</v>
          </cell>
          <cell r="L681">
            <v>1.7071823011491752E-2</v>
          </cell>
          <cell r="M681">
            <v>9.0973770559998044E-4</v>
          </cell>
          <cell r="N681">
            <v>4.8448094007045797E-4</v>
          </cell>
          <cell r="O681">
            <v>4.1786817814657025E-4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1.5057333869167308E-3</v>
          </cell>
          <cell r="E682">
            <v>3.0099764625468118E-3</v>
          </cell>
          <cell r="F682">
            <v>0.10066970343319476</v>
          </cell>
          <cell r="G682">
            <v>0.17354193871769211</v>
          </cell>
          <cell r="H682">
            <v>0.18159370751430007</v>
          </cell>
          <cell r="I682">
            <v>0.18939147748180996</v>
          </cell>
          <cell r="J682">
            <v>0.19602942850236177</v>
          </cell>
          <cell r="K682">
            <v>0.20263425016632461</v>
          </cell>
          <cell r="L682">
            <v>0.20833375511644836</v>
          </cell>
          <cell r="M682">
            <v>0.21424995378107042</v>
          </cell>
          <cell r="N682">
            <v>0.22079516241622341</v>
          </cell>
          <cell r="O682">
            <v>0.22833538251760171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8.2293820651047171E-3</v>
          </cell>
          <cell r="E683">
            <v>1.6310431079977795E-2</v>
          </cell>
          <cell r="F683">
            <v>0.50585708796456585</v>
          </cell>
          <cell r="G683">
            <v>0.8417500988871508</v>
          </cell>
          <cell r="H683">
            <v>0.81135042210487052</v>
          </cell>
          <cell r="I683">
            <v>0.81865372244936463</v>
          </cell>
          <cell r="J683">
            <v>0.80162661742906927</v>
          </cell>
          <cell r="K683">
            <v>0.7939668897824167</v>
          </cell>
          <cell r="L683">
            <v>0.79795866229963242</v>
          </cell>
          <cell r="M683">
            <v>0.8173023968980434</v>
          </cell>
          <cell r="N683">
            <v>0.84227049892701533</v>
          </cell>
          <cell r="O683">
            <v>0.87103428558478313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6.8231521090592499E-6</v>
          </cell>
          <cell r="F684">
            <v>1.84102034432817E-3</v>
          </cell>
          <cell r="G684">
            <v>1.4079327565304099E-3</v>
          </cell>
          <cell r="H684">
            <v>2.3555057007335102E-3</v>
          </cell>
          <cell r="I684">
            <v>1.2155969265296199E-3</v>
          </cell>
          <cell r="J684">
            <v>2.2535416693137801E-3</v>
          </cell>
          <cell r="K684">
            <v>1.5681705753544199E-3</v>
          </cell>
          <cell r="L684">
            <v>2.01372134591986E-3</v>
          </cell>
          <cell r="M684">
            <v>2.5118709894081099E-3</v>
          </cell>
          <cell r="N684">
            <v>1.6519677284576699E-3</v>
          </cell>
          <cell r="O684">
            <v>2.6554291557708098E-3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3.4464879292459408E-5</v>
          </cell>
          <cell r="E685">
            <v>5.4295195965458014E-5</v>
          </cell>
          <cell r="F685">
            <v>1.8953505287860343E-3</v>
          </cell>
          <cell r="G685">
            <v>3.2700131423879964E-3</v>
          </cell>
          <cell r="H685">
            <v>3.424351827419952E-3</v>
          </cell>
          <cell r="I685">
            <v>3.5710898822805225E-3</v>
          </cell>
          <cell r="J685">
            <v>3.6960195216517925E-3</v>
          </cell>
          <cell r="K685">
            <v>3.8216890404625145E-3</v>
          </cell>
          <cell r="L685">
            <v>3.9281237451526535E-3</v>
          </cell>
          <cell r="M685">
            <v>4.0406302081873952E-3</v>
          </cell>
          <cell r="N685">
            <v>4.163812473757981E-3</v>
          </cell>
          <cell r="O685">
            <v>4.3073573603764435E-3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1.4925938540508229E-3</v>
          </cell>
          <cell r="E686">
            <v>3.7891154922619556E-3</v>
          </cell>
          <cell r="F686">
            <v>7.7057394237328755E-2</v>
          </cell>
          <cell r="G686">
            <v>0.12874596218191708</v>
          </cell>
          <cell r="H686">
            <v>0.12347001471401499</v>
          </cell>
          <cell r="I686">
            <v>0.12692252360402645</v>
          </cell>
          <cell r="J686">
            <v>0.12654219661967914</v>
          </cell>
          <cell r="K686">
            <v>0.12400889916454004</v>
          </cell>
          <cell r="L686">
            <v>0.12470660065153534</v>
          </cell>
          <cell r="M686">
            <v>0.12889722108535423</v>
          </cell>
          <cell r="N686">
            <v>0.13175615825220702</v>
          </cell>
          <cell r="O686">
            <v>0.14013389158139142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1.4925938540508229E-3</v>
          </cell>
          <cell r="E687">
            <v>3.7891154922619556E-3</v>
          </cell>
          <cell r="F687">
            <v>7.7057394237328755E-2</v>
          </cell>
          <cell r="G687">
            <v>0.12874596218191708</v>
          </cell>
          <cell r="H687">
            <v>0.12347001471401499</v>
          </cell>
          <cell r="I687">
            <v>0.12692252360402645</v>
          </cell>
          <cell r="J687">
            <v>0.12654219661967914</v>
          </cell>
          <cell r="K687">
            <v>0.12400889916454004</v>
          </cell>
          <cell r="L687">
            <v>0.12470660065153534</v>
          </cell>
          <cell r="M687">
            <v>0.12889722108535423</v>
          </cell>
          <cell r="N687">
            <v>0.13175615825220702</v>
          </cell>
          <cell r="O687">
            <v>0.14013389158139142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6.6399519627928397E-4</v>
          </cell>
          <cell r="E688">
            <v>6.9844285146245997E-4</v>
          </cell>
          <cell r="F688">
            <v>6.8089983694500896E-3</v>
          </cell>
          <cell r="G688">
            <v>5.72278425623179E-3</v>
          </cell>
          <cell r="H688">
            <v>3.8640342364320199E-3</v>
          </cell>
          <cell r="I688">
            <v>8.3568369539198002E-3</v>
          </cell>
          <cell r="J688">
            <v>3.0426616007557701E-3</v>
          </cell>
          <cell r="K688">
            <v>7.2242503020448602E-3</v>
          </cell>
          <cell r="L688">
            <v>4.6123704388379401E-3</v>
          </cell>
          <cell r="M688">
            <v>5.3554843550269399E-3</v>
          </cell>
          <cell r="N688">
            <v>7.7758348490223998E-3</v>
          </cell>
          <cell r="O688">
            <v>3.5263819843892401E-3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6.6399519627928397E-4</v>
          </cell>
          <cell r="E689">
            <v>1.3624380477417399E-3</v>
          </cell>
          <cell r="F689">
            <v>8.1714364171918304E-3</v>
          </cell>
          <cell r="G689">
            <v>1.3623528123320299E-2</v>
          </cell>
          <cell r="H689">
            <v>1.3075366583572201E-2</v>
          </cell>
          <cell r="I689">
            <v>1.34226383602284E-2</v>
          </cell>
          <cell r="J689">
            <v>1.34030427953969E-2</v>
          </cell>
          <cell r="K689">
            <v>1.31215843199216E-2</v>
          </cell>
          <cell r="L689">
            <v>1.3205242359872801E-2</v>
          </cell>
          <cell r="M689">
            <v>1.36691546373951E-2</v>
          </cell>
          <cell r="N689">
            <v>1.39482711269688E-2</v>
          </cell>
          <cell r="O689">
            <v>1.49164341876406E-2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2.86200150306299E-3</v>
          </cell>
          <cell r="E690">
            <v>0.20672729660981098</v>
          </cell>
          <cell r="F690">
            <v>0.33738055136852491</v>
          </cell>
          <cell r="G690">
            <v>203.6562465618357</v>
          </cell>
          <cell r="H690">
            <v>122.0122638192431</v>
          </cell>
          <cell r="I690">
            <v>58.864849180857028</v>
          </cell>
          <cell r="J690">
            <v>5.6349870647826616</v>
          </cell>
          <cell r="K690">
            <v>3.2986709706128958</v>
          </cell>
          <cell r="L690">
            <v>2.101404870742515</v>
          </cell>
          <cell r="M690">
            <v>9.6008037430299092E-2</v>
          </cell>
          <cell r="N690">
            <v>8.3511505930575408E-2</v>
          </cell>
          <cell r="O690">
            <v>5.2445370243520903E-2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2.3252261233073893E-5</v>
          </cell>
          <cell r="E691">
            <v>1.6795508666344252E-3</v>
          </cell>
          <cell r="F691">
            <v>2.7410400403296998E-3</v>
          </cell>
          <cell r="G691">
            <v>1.6546001956096379</v>
          </cell>
          <cell r="H691">
            <v>0.99128565408769809</v>
          </cell>
          <cell r="I691">
            <v>0.50623611178994077</v>
          </cell>
          <cell r="J691">
            <v>5.107847034924954E-2</v>
          </cell>
          <cell r="K691">
            <v>3.1589309717448694E-2</v>
          </cell>
          <cell r="L691">
            <v>2.1070067025431453E-2</v>
          </cell>
          <cell r="M691">
            <v>1.0069020214881934E-3</v>
          </cell>
          <cell r="N691">
            <v>9.0079830116748555E-4</v>
          </cell>
          <cell r="O691">
            <v>5.9797783781246553E-4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3.9045040969481479E-5</v>
          </cell>
          <cell r="E692">
            <v>2.8202905403794183E-3</v>
          </cell>
          <cell r="F692">
            <v>4.6027360350412725E-3</v>
          </cell>
          <cell r="G692">
            <v>2.7783935410891587</v>
          </cell>
          <cell r="H692">
            <v>1.664560215815053</v>
          </cell>
          <cell r="I692">
            <v>0.80306751952056044</v>
          </cell>
          <cell r="J692">
            <v>7.6875676190759426E-2</v>
          </cell>
          <cell r="K692">
            <v>4.5002332477665739E-2</v>
          </cell>
          <cell r="L692">
            <v>2.8668552124727409E-2</v>
          </cell>
          <cell r="M692">
            <v>1.309795872173248E-3</v>
          </cell>
          <cell r="N692">
            <v>1.1393111313857472E-3</v>
          </cell>
          <cell r="O692">
            <v>7.154893621217044E-4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1.2464351698779865E-4</v>
          </cell>
          <cell r="E693">
            <v>1.8110792551528468E-4</v>
          </cell>
          <cell r="F693">
            <v>2.6184135813826429E-4</v>
          </cell>
          <cell r="G693">
            <v>1.10487355198637E-4</v>
          </cell>
          <cell r="H693">
            <v>7.489290876524654E-5</v>
          </cell>
          <cell r="I693">
            <v>8.3291748805618544E-5</v>
          </cell>
          <cell r="J693">
            <v>7.0198965995438541E-5</v>
          </cell>
          <cell r="K693">
            <v>1.9350307591778365E-4</v>
          </cell>
          <cell r="L693">
            <v>1.5570166294007014E-4</v>
          </cell>
          <cell r="M693">
            <v>1.8454310975661825E-4</v>
          </cell>
          <cell r="N693">
            <v>2.0016376317561E-4</v>
          </cell>
          <cell r="O693">
            <v>3.5766796758231623E-4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1.0217761582093192E-3</v>
          </cell>
          <cell r="E694">
            <v>1.4652631680673088E-3</v>
          </cell>
          <cell r="F694">
            <v>2.0814650696577655E-3</v>
          </cell>
          <cell r="G694">
            <v>8.2562658456930386E-4</v>
          </cell>
          <cell r="H694">
            <v>5.0133592381416709E-4</v>
          </cell>
          <cell r="I694">
            <v>5.3117865751561508E-4</v>
          </cell>
          <cell r="J694">
            <v>4.2648738826438638E-4</v>
          </cell>
          <cell r="K694">
            <v>1.1218569322672448E-3</v>
          </cell>
          <cell r="L694">
            <v>8.8730956655428013E-4</v>
          </cell>
          <cell r="M694">
            <v>1.0516706349613649E-3</v>
          </cell>
          <cell r="N694">
            <v>1.1406893066491224E-3</v>
          </cell>
          <cell r="O694">
            <v>2.0382711609699933E-3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7.8823442332918799E-7</v>
          </cell>
          <cell r="F695">
            <v>8.4079529740231995E-7</v>
          </cell>
          <cell r="G695">
            <v>8.72265446450709E-7</v>
          </cell>
          <cell r="H695">
            <v>1.6168671966464599E-6</v>
          </cell>
          <cell r="I695">
            <v>1.5461622186141301E-6</v>
          </cell>
          <cell r="J695">
            <v>1.7704455691908201E-6</v>
          </cell>
          <cell r="K695">
            <v>2.59840053101745E-6</v>
          </cell>
          <cell r="L695">
            <v>2.30044074827537E-6</v>
          </cell>
          <cell r="M695">
            <v>3.1338139783322301E-6</v>
          </cell>
          <cell r="N695">
            <v>3.1781574924450301E-6</v>
          </cell>
          <cell r="O695">
            <v>4.7642559353746403E-6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1.2009307766807028E-6</v>
          </cell>
          <cell r="F696">
            <v>2.0813878758649179E-6</v>
          </cell>
          <cell r="G696">
            <v>8.738301057614257E-7</v>
          </cell>
          <cell r="H696">
            <v>1.8328387652183225E-6</v>
          </cell>
          <cell r="I696">
            <v>1.9375990254188333E-6</v>
          </cell>
          <cell r="J696">
            <v>2.1171517600150358E-6</v>
          </cell>
          <cell r="K696">
            <v>3.6777986653063319E-6</v>
          </cell>
          <cell r="L696">
            <v>2.7842628683883398E-6</v>
          </cell>
          <cell r="M696">
            <v>3.7166594285594781E-6</v>
          </cell>
          <cell r="N696">
            <v>4.0515559774066107E-6</v>
          </cell>
          <cell r="O696">
            <v>6.7885731682998249E-6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2.9711202552267486</v>
          </cell>
          <cell r="E697">
            <v>2.9710955849041389</v>
          </cell>
          <cell r="F697">
            <v>3.1525326597171004</v>
          </cell>
          <cell r="G697">
            <v>2.9698234361713798</v>
          </cell>
          <cell r="H697">
            <v>2.9750327229443538</v>
          </cell>
          <cell r="I697">
            <v>2.9734411091731987</v>
          </cell>
          <cell r="J697">
            <v>2.9741782877072422</v>
          </cell>
          <cell r="K697">
            <v>2.6715253792930707</v>
          </cell>
          <cell r="L697">
            <v>2.3711311531898498</v>
          </cell>
          <cell r="M697">
            <v>2.529408557199091</v>
          </cell>
          <cell r="N697">
            <v>2.6261286198831644</v>
          </cell>
          <cell r="O697">
            <v>2.6740670032321829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1.9087282639598701E-4</v>
          </cell>
          <cell r="E698">
            <v>1.56901607361848E-4</v>
          </cell>
          <cell r="F698">
            <v>1.07086453989502E-4</v>
          </cell>
          <cell r="G698">
            <v>2.8343287618945701E-3</v>
          </cell>
          <cell r="H698">
            <v>5.8101515230346299E-3</v>
          </cell>
          <cell r="I698">
            <v>2.8983554178325199E-3</v>
          </cell>
          <cell r="J698">
            <v>3.90415372198401E-3</v>
          </cell>
          <cell r="K698">
            <v>1.6907982985229699</v>
          </cell>
          <cell r="L698">
            <v>1.5085610836380701</v>
          </cell>
          <cell r="M698">
            <v>1.3472934732200299</v>
          </cell>
          <cell r="N698">
            <v>1.2031801247504601</v>
          </cell>
          <cell r="O698">
            <v>1.0738822526129499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3.0156140749715346</v>
          </cell>
          <cell r="E699">
            <v>3.0155634043039132</v>
          </cell>
          <cell r="F699">
            <v>3.1996623187068227</v>
          </cell>
          <cell r="G699">
            <v>3.0169757022623491</v>
          </cell>
          <cell r="H699">
            <v>3.0253029796400064</v>
          </cell>
          <cell r="I699">
            <v>3.0207310661002711</v>
          </cell>
          <cell r="J699">
            <v>3.0225013634150213</v>
          </cell>
          <cell r="K699">
            <v>4.4273889857749529</v>
          </cell>
          <cell r="L699">
            <v>3.9375589513003595</v>
          </cell>
          <cell r="M699">
            <v>3.9345241450614798</v>
          </cell>
          <cell r="N699">
            <v>3.8864239741262567</v>
          </cell>
          <cell r="O699">
            <v>3.8038509840274166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7.8898685809345205E-3</v>
          </cell>
          <cell r="E700">
            <v>1.5816174988912926E-2</v>
          </cell>
          <cell r="F700">
            <v>0.50534898644108206</v>
          </cell>
          <cell r="G700">
            <v>0.84152588948422091</v>
          </cell>
          <cell r="H700">
            <v>0.81165602189295838</v>
          </cell>
          <cell r="I700">
            <v>0.81898633749139649</v>
          </cell>
          <cell r="J700">
            <v>0.8020743293532917</v>
          </cell>
          <cell r="K700">
            <v>0.79519706050290972</v>
          </cell>
          <cell r="L700">
            <v>0.79869902112802116</v>
          </cell>
          <cell r="M700">
            <v>0.81852371483813557</v>
          </cell>
          <cell r="N700">
            <v>0.84330619394054895</v>
          </cell>
          <cell r="O700">
            <v>0.87327736030641123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7.8898685809345205E-3</v>
          </cell>
          <cell r="E701">
            <v>1.5816174988912926E-2</v>
          </cell>
          <cell r="F701">
            <v>0.50534898644108206</v>
          </cell>
          <cell r="G701">
            <v>0.84152588948422091</v>
          </cell>
          <cell r="H701">
            <v>0.81165602189295838</v>
          </cell>
          <cell r="I701">
            <v>0.81898633749139649</v>
          </cell>
          <cell r="J701">
            <v>0.8020743293532917</v>
          </cell>
          <cell r="K701">
            <v>0.79519706050290972</v>
          </cell>
          <cell r="L701">
            <v>0.79869902112802116</v>
          </cell>
          <cell r="M701">
            <v>0.81852371483813557</v>
          </cell>
          <cell r="N701">
            <v>0.84330619394054895</v>
          </cell>
          <cell r="O701">
            <v>0.87327736030641123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9.5894920556001601E-4</v>
          </cell>
          <cell r="E702">
            <v>9.34437651685148E-4</v>
          </cell>
          <cell r="F702">
            <v>5.1528314960299498E-2</v>
          </cell>
          <cell r="G702">
            <v>3.6433362894230201E-2</v>
          </cell>
          <cell r="H702">
            <v>5.8134929741687401E-2</v>
          </cell>
          <cell r="I702">
            <v>2.8432397123075201E-2</v>
          </cell>
          <cell r="J702">
            <v>5.05043715552774E-2</v>
          </cell>
          <cell r="K702">
            <v>3.3551795445434303E-2</v>
          </cell>
          <cell r="L702">
            <v>4.3114611622024103E-2</v>
          </cell>
          <cell r="M702">
            <v>5.3788990097305797E-2</v>
          </cell>
          <cell r="N702">
            <v>3.5356008496680899E-2</v>
          </cell>
          <cell r="O702">
            <v>5.6968015001748598E-2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9.5894920556001601E-4</v>
          </cell>
          <cell r="E703">
            <v>1.89338685724516E-3</v>
          </cell>
          <cell r="F703">
            <v>5.3421701817544701E-2</v>
          </cell>
          <cell r="G703">
            <v>8.89466718920843E-2</v>
          </cell>
          <cell r="H703">
            <v>8.5794487571418804E-2</v>
          </cell>
          <cell r="I703">
            <v>8.6567326864762595E-2</v>
          </cell>
          <cell r="J703">
            <v>8.4782648333091501E-2</v>
          </cell>
          <cell r="K703">
            <v>8.4056167000711696E-2</v>
          </cell>
          <cell r="L703">
            <v>8.4426609708839404E-2</v>
          </cell>
          <cell r="M703">
            <v>8.6520832527767794E-2</v>
          </cell>
          <cell r="N703">
            <v>8.9144998593986696E-2</v>
          </cell>
          <cell r="O703">
            <v>9.2324023498429594E-2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1.5399344359469E-2</v>
          </cell>
          <cell r="E704">
            <v>46.599273561458801</v>
          </cell>
          <cell r="F704">
            <v>105.46731842971749</v>
          </cell>
          <cell r="G704">
            <v>84.272665662077259</v>
          </cell>
          <cell r="H704">
            <v>406.39410504746445</v>
          </cell>
          <cell r="I704">
            <v>267.07177793739623</v>
          </cell>
          <cell r="J704">
            <v>192.9136121097311</v>
          </cell>
          <cell r="K704">
            <v>12.922680498747994</v>
          </cell>
          <cell r="L704">
            <v>8.2493451574589329</v>
          </cell>
          <cell r="M704">
            <v>0.11827379675534411</v>
          </cell>
          <cell r="N704">
            <v>9.8755994254515603E-2</v>
          </cell>
          <cell r="O704">
            <v>5.9455266419512098E-2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1.163003283528282E-4</v>
          </cell>
          <cell r="E705">
            <v>0.35193126990945406</v>
          </cell>
          <cell r="F705">
            <v>0.79651986977784583</v>
          </cell>
          <cell r="G705">
            <v>0.63645168644086769</v>
          </cell>
          <cell r="H705">
            <v>3.069206503497119</v>
          </cell>
          <cell r="I705">
            <v>2.1360941896669012</v>
          </cell>
          <cell r="J705">
            <v>1.6291273982355303</v>
          </cell>
          <cell r="K705">
            <v>0.11551590831183751</v>
          </cell>
          <cell r="L705">
            <v>7.7686856527905995E-2</v>
          </cell>
          <cell r="M705">
            <v>1.1546639859461624E-3</v>
          </cell>
          <cell r="N705">
            <v>9.9156037626179283E-4</v>
          </cell>
          <cell r="O705">
            <v>6.3110437482006806E-4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2.100865533351841E-4</v>
          </cell>
          <cell r="E706">
            <v>0.63573360929684419</v>
          </cell>
          <cell r="F706">
            <v>1.4388447261898709</v>
          </cell>
          <cell r="G706">
            <v>1.1496953023475753</v>
          </cell>
          <cell r="H706">
            <v>5.5442579133351204</v>
          </cell>
          <cell r="I706">
            <v>3.6435440373451136</v>
          </cell>
          <cell r="J706">
            <v>2.6318364544301618</v>
          </cell>
          <cell r="K706">
            <v>0.17629850612207312</v>
          </cell>
          <cell r="L706">
            <v>0.11254222588620652</v>
          </cell>
          <cell r="M706">
            <v>1.6135579366349788E-3</v>
          </cell>
          <cell r="N706">
            <v>1.3472850512212251E-3</v>
          </cell>
          <cell r="O706">
            <v>8.1112232495923699E-4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3.9349730772783706E-4</v>
          </cell>
          <cell r="E707">
            <v>7.0192370959243887E-4</v>
          </cell>
          <cell r="F707">
            <v>1.2142001116786183E-3</v>
          </cell>
          <cell r="G707">
            <v>9.5896096893613783E-4</v>
          </cell>
          <cell r="H707">
            <v>1.0863507418019877E-3</v>
          </cell>
          <cell r="I707">
            <v>1.3548998979442529E-3</v>
          </cell>
          <cell r="J707">
            <v>1.4582915409234877E-3</v>
          </cell>
          <cell r="K707">
            <v>3.3328712617075821E-3</v>
          </cell>
          <cell r="L707">
            <v>2.4207214900772074E-3</v>
          </cell>
          <cell r="M707">
            <v>3.1857765203342123E-3</v>
          </cell>
          <cell r="N707">
            <v>3.3732143643785974E-3</v>
          </cell>
          <cell r="O707">
            <v>5.8841097981656492E-3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3.9349730772783706E-4</v>
          </cell>
          <cell r="E708">
            <v>7.0192370959243887E-4</v>
          </cell>
          <cell r="F708">
            <v>1.2142001116786183E-3</v>
          </cell>
          <cell r="G708">
            <v>9.5896096893613783E-4</v>
          </cell>
          <cell r="H708">
            <v>1.0863507418019877E-3</v>
          </cell>
          <cell r="I708">
            <v>1.3548998979442529E-3</v>
          </cell>
          <cell r="J708">
            <v>1.4582915409234877E-3</v>
          </cell>
          <cell r="K708">
            <v>3.3328712617075821E-3</v>
          </cell>
          <cell r="L708">
            <v>2.4207214900772074E-3</v>
          </cell>
          <cell r="M708">
            <v>3.1857765203342123E-3</v>
          </cell>
          <cell r="N708">
            <v>3.3732143643785974E-3</v>
          </cell>
          <cell r="O708">
            <v>5.8841097981656492E-3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3.1888668167658703E-4</v>
          </cell>
          <cell r="E709">
            <v>2.48341770723986E-4</v>
          </cell>
          <cell r="F709">
            <v>1.7983934075172799E-4</v>
          </cell>
          <cell r="G709">
            <v>2.17823785375715E-4</v>
          </cell>
          <cell r="H709">
            <v>2.4386646167465399E-4</v>
          </cell>
          <cell r="I709">
            <v>2.7607030589563999E-4</v>
          </cell>
          <cell r="J709">
            <v>3.2631928135566299E-4</v>
          </cell>
          <cell r="K709">
            <v>3.7570897608751001E-4</v>
          </cell>
          <cell r="L709">
            <v>4.3707664051476802E-4</v>
          </cell>
          <cell r="M709">
            <v>4.81724630919344E-4</v>
          </cell>
          <cell r="N709">
            <v>5.4066407253038496E-4</v>
          </cell>
          <cell r="O709">
            <v>7.5302022311157302E-4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3.1888668167658703E-4</v>
          </cell>
          <cell r="E710">
            <v>5.6722845240057297E-4</v>
          </cell>
          <cell r="F710">
            <v>7.4706779315230102E-4</v>
          </cell>
          <cell r="G710">
            <v>4.73796637562195E-4</v>
          </cell>
          <cell r="H710">
            <v>3.0035568751135799E-4</v>
          </cell>
          <cell r="I710">
            <v>4.73541939126961E-4</v>
          </cell>
          <cell r="J710">
            <v>4.694647706467E-4</v>
          </cell>
          <cell r="K710">
            <v>5.9592973139382303E-4</v>
          </cell>
          <cell r="L710">
            <v>7.1198167949108296E-4</v>
          </cell>
          <cell r="M710">
            <v>5.9507368970739005E-4</v>
          </cell>
          <cell r="N710">
            <v>8.6967540047227598E-4</v>
          </cell>
          <cell r="O710">
            <v>1.11789431184143E-3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1.4312138104963901E-4</v>
          </cell>
          <cell r="F711">
            <v>2.1041458632147794E-4</v>
          </cell>
          <cell r="G711">
            <v>6.2162955591133016E-5</v>
          </cell>
          <cell r="H711">
            <v>9.2637529139570363E-5</v>
          </cell>
          <cell r="I711">
            <v>9.8212044105857815E-5</v>
          </cell>
          <cell r="J711">
            <v>7.5669998226720437E-5</v>
          </cell>
          <cell r="K711">
            <v>7.5450576445512923E-5</v>
          </cell>
          <cell r="L711">
            <v>9.4340016221074364E-5</v>
          </cell>
          <cell r="M711">
            <v>7.4235569331380214E-5</v>
          </cell>
          <cell r="N711">
            <v>9.586452870952923E-5</v>
          </cell>
          <cell r="O711">
            <v>8.083480848577661E-5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1.3051736295219556E-4</v>
          </cell>
          <cell r="F712">
            <v>1.9188437626822149E-4</v>
          </cell>
          <cell r="G712">
            <v>5.6688560280557623E-5</v>
          </cell>
          <cell r="H712">
            <v>8.2784635213342984E-5</v>
          </cell>
          <cell r="I712">
            <v>8.4953109610501392E-5</v>
          </cell>
          <cell r="J712">
            <v>6.1169629071460921E-5</v>
          </cell>
          <cell r="K712">
            <v>5.7359916880122503E-5</v>
          </cell>
          <cell r="L712">
            <v>6.9228370694351634E-5</v>
          </cell>
          <cell r="M712">
            <v>4.9938269407514325E-5</v>
          </cell>
          <cell r="N712">
            <v>6.3288459001093435E-5</v>
          </cell>
          <cell r="O712">
            <v>5.1234917060234105E-5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1.4064503272958201E-5</v>
          </cell>
          <cell r="F713">
            <v>5.3904372196749596E-6</v>
          </cell>
          <cell r="G713">
            <v>1.02228543071561E-7</v>
          </cell>
          <cell r="H713">
            <v>1.3053100492023701E-6</v>
          </cell>
          <cell r="I713">
            <v>1.0635008059914001E-6</v>
          </cell>
          <cell r="J713">
            <v>6.3852128524985495E-7</v>
          </cell>
          <cell r="K713">
            <v>7.9907125995447795E-7</v>
          </cell>
          <cell r="L713">
            <v>7.6282242008989099E-7</v>
          </cell>
          <cell r="M713">
            <v>6.97977245574472E-7</v>
          </cell>
          <cell r="N713">
            <v>8.6043505874472901E-7</v>
          </cell>
          <cell r="O713">
            <v>1.0654741632062301E-6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1.38772604182989E-5</v>
          </cell>
          <cell r="F714">
            <v>1.8384527851009879E-5</v>
          </cell>
          <cell r="G714">
            <v>3.3218941665490016E-7</v>
          </cell>
          <cell r="H714">
            <v>1.5530283351773604E-6</v>
          </cell>
          <cell r="I714">
            <v>2.1888945691545763E-6</v>
          </cell>
          <cell r="J714">
            <v>1.8754185096135511E-6</v>
          </cell>
          <cell r="K714">
            <v>1.7774861825361312E-6</v>
          </cell>
          <cell r="L714">
            <v>1.753727113816669E-6</v>
          </cell>
          <cell r="M714">
            <v>1.6488585039123719E-6</v>
          </cell>
          <cell r="N714">
            <v>1.9155632162180418E-6</v>
          </cell>
          <cell r="O714">
            <v>2.4936312591211928E-6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8.3149252790625106</v>
          </cell>
          <cell r="E715">
            <v>9.9823886615872244</v>
          </cell>
          <cell r="F715">
            <v>0.85822653298992313</v>
          </cell>
          <cell r="G715">
            <v>8.8589128912567192E-2</v>
          </cell>
          <cell r="H715">
            <v>2.0964235299549421E-2</v>
          </cell>
          <cell r="I715">
            <v>1.9561939385105039E-2</v>
          </cell>
          <cell r="J715">
            <v>2.2167248755580592E-2</v>
          </cell>
          <cell r="K715">
            <v>1.7858460128872419E-2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1.4057007070798292E-2</v>
          </cell>
          <cell r="E716">
            <v>1.6938708606945154E-2</v>
          </cell>
          <cell r="F716">
            <v>1.4788989240914171E-3</v>
          </cell>
          <cell r="G716">
            <v>1.5620860888122074E-4</v>
          </cell>
          <cell r="H716">
            <v>4.1741517667806874E-5</v>
          </cell>
          <cell r="I716">
            <v>4.1424061751444129E-5</v>
          </cell>
          <cell r="J716">
            <v>4.9531742796542845E-5</v>
          </cell>
          <cell r="K716">
            <v>4.0779598031672276E-5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0.11343690694491818</v>
          </cell>
          <cell r="E717">
            <v>0.13618538419627868</v>
          </cell>
          <cell r="F717">
            <v>1.1708411091267704E-2</v>
          </cell>
          <cell r="G717">
            <v>1.2085829319586246E-3</v>
          </cell>
          <cell r="H717">
            <v>2.8600593860231109E-4</v>
          </cell>
          <cell r="I717">
            <v>2.6687502571766814E-4</v>
          </cell>
          <cell r="J717">
            <v>3.0241812763411442E-4</v>
          </cell>
          <cell r="K717">
            <v>2.4363519957533948E-4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1.11178210108618E-5</v>
          </cell>
          <cell r="F718">
            <v>2.6451095494559999E-6</v>
          </cell>
          <cell r="G718">
            <v>1.2326804516064E-7</v>
          </cell>
          <cell r="J718">
            <v>1.3053870155630199E-7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3.05805288461538E-4</v>
          </cell>
          <cell r="E719">
            <v>3.7022380182187282E-4</v>
          </cell>
          <cell r="F719">
            <v>3.8551656961919765E-5</v>
          </cell>
          <cell r="G719">
            <v>4.8472280919531377E-7</v>
          </cell>
          <cell r="H719">
            <v>-2.1762997798650989E-7</v>
          </cell>
          <cell r="I719">
            <v>-2.1591795951207109E-7</v>
          </cell>
          <cell r="J719">
            <v>-4.6611376738715016E-8</v>
          </cell>
          <cell r="K719">
            <v>9.897156372013919E-8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0.41803757218068299</v>
          </cell>
          <cell r="E720">
            <v>2.4635353765590802</v>
          </cell>
          <cell r="F720">
            <v>3.1964652145939354</v>
          </cell>
          <cell r="G720">
            <v>180.0332230787759</v>
          </cell>
          <cell r="H720">
            <v>136.86311299051789</v>
          </cell>
          <cell r="I720">
            <v>47.361688130687313</v>
          </cell>
          <cell r="J720">
            <v>106.47226966271096</v>
          </cell>
          <cell r="K720">
            <v>58.024356577316738</v>
          </cell>
          <cell r="L720">
            <v>56.605852978646631</v>
          </cell>
          <cell r="M720">
            <v>62.212256952490662</v>
          </cell>
          <cell r="N720">
            <v>56.613092044911276</v>
          </cell>
          <cell r="O720">
            <v>54.424830262267498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3.0055274512891888E-3</v>
          </cell>
          <cell r="E721">
            <v>1.7711860593884941E-2</v>
          </cell>
          <cell r="F721">
            <v>2.2981340886270234E-2</v>
          </cell>
          <cell r="G721">
            <v>1.2943688082502294</v>
          </cell>
          <cell r="H721">
            <v>0.98399251774456431</v>
          </cell>
          <cell r="I721">
            <v>0.35939397064186313</v>
          </cell>
          <cell r="J721">
            <v>0.85093230679387599</v>
          </cell>
          <cell r="K721">
            <v>0.48972532799034341</v>
          </cell>
          <cell r="L721">
            <v>0.50302098591891342</v>
          </cell>
          <cell r="M721">
            <v>0.58446687451521995</v>
          </cell>
          <cell r="N721">
            <v>0.56015214324870044</v>
          </cell>
          <cell r="O721">
            <v>0.5390670894271421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5.7031046682221569E-3</v>
          </cell>
          <cell r="E722">
            <v>3.3608941017177159E-2</v>
          </cell>
          <cell r="F722">
            <v>4.3607983828021078E-2</v>
          </cell>
          <cell r="G722">
            <v>2.4561149123980295</v>
          </cell>
          <cell r="H722">
            <v>1.8671638880016088</v>
          </cell>
          <cell r="I722">
            <v>0.64613489946367375</v>
          </cell>
          <cell r="J722">
            <v>1.4525548385090199</v>
          </cell>
          <cell r="K722">
            <v>0.79160104471100567</v>
          </cell>
          <cell r="L722">
            <v>0.77224901744402019</v>
          </cell>
          <cell r="M722">
            <v>0.84873474696440154</v>
          </cell>
          <cell r="N722">
            <v>0.77234777687464129</v>
          </cell>
          <cell r="O722">
            <v>0.74249427370078502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1.1977989693608448E-4</v>
          </cell>
          <cell r="E723">
            <v>2.059962433636601E-4</v>
          </cell>
          <cell r="F723">
            <v>2.5713771126459551E-4</v>
          </cell>
          <cell r="G723">
            <v>1.5262551824203496E-4</v>
          </cell>
          <cell r="H723">
            <v>1.3364264743663561E-4</v>
          </cell>
          <cell r="I723">
            <v>1.3246614818489773E-4</v>
          </cell>
          <cell r="J723">
            <v>1.1368003018459977E-4</v>
          </cell>
          <cell r="K723">
            <v>1.1266701330996131E-4</v>
          </cell>
          <cell r="L723">
            <v>1.3216870006728656E-4</v>
          </cell>
          <cell r="M723">
            <v>1.1288718783543993E-4</v>
          </cell>
          <cell r="N723">
            <v>1.3391337040089059E-4</v>
          </cell>
          <cell r="O723">
            <v>1.2198757540754474E-4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1.3435843198765629E-4</v>
          </cell>
          <cell r="E724">
            <v>2.3106825904565476E-4</v>
          </cell>
          <cell r="F724">
            <v>2.8843420786078328E-4</v>
          </cell>
          <cell r="G724">
            <v>1.7120172780951467E-4</v>
          </cell>
          <cell r="H724">
            <v>1.4670191618118043E-4</v>
          </cell>
          <cell r="I724">
            <v>1.398138853889869E-4</v>
          </cell>
          <cell r="J724">
            <v>1.1238613066585547E-4</v>
          </cell>
          <cell r="K724">
            <v>1.0433813056099881E-4</v>
          </cell>
          <cell r="L724">
            <v>1.1725691424300612E-4</v>
          </cell>
          <cell r="M724">
            <v>9.2269743857331641E-5</v>
          </cell>
          <cell r="N724">
            <v>1.0678116077676265E-4</v>
          </cell>
          <cell r="O724">
            <v>9.3778000157232662E-5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4.9777402341351101E-6</v>
          </cell>
          <cell r="F725">
            <v>2.3459765682707001E-6</v>
          </cell>
          <cell r="G725">
            <v>6.9429889844033896E-7</v>
          </cell>
          <cell r="H725">
            <v>2.0630348056507E-6</v>
          </cell>
          <cell r="I725">
            <v>1.9219008557498101E-6</v>
          </cell>
          <cell r="J725">
            <v>1.46770656684105E-6</v>
          </cell>
          <cell r="K725">
            <v>1.7903588141650299E-6</v>
          </cell>
          <cell r="L725">
            <v>1.5982671952153699E-6</v>
          </cell>
          <cell r="M725">
            <v>1.4649479315984E-6</v>
          </cell>
          <cell r="N725">
            <v>1.63678592615536E-6</v>
          </cell>
          <cell r="O725">
            <v>2.0141040765008699E-6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6.321850449594339E-6</v>
          </cell>
          <cell r="E726">
            <v>1.1216523097018423E-5</v>
          </cell>
          <cell r="F726">
            <v>1.3256755948305741E-5</v>
          </cell>
          <cell r="G726">
            <v>3.9442724049433083E-6</v>
          </cell>
          <cell r="H726">
            <v>4.1723400837059101E-6</v>
          </cell>
          <cell r="I726">
            <v>4.1288868134360126E-6</v>
          </cell>
          <cell r="J726">
            <v>4.1306390124285313E-6</v>
          </cell>
          <cell r="K726">
            <v>4.0567013180951213E-6</v>
          </cell>
          <cell r="L726">
            <v>4.0174059542703196E-6</v>
          </cell>
          <cell r="M726">
            <v>4.0298778713542284E-6</v>
          </cell>
          <cell r="N726">
            <v>4.2179565027329639E-6</v>
          </cell>
          <cell r="O726">
            <v>5.0281335342790839E-6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38.060402809018797</v>
          </cell>
          <cell r="E727">
            <v>28.520835078040012</v>
          </cell>
          <cell r="F727">
            <v>2.5690202655181023</v>
          </cell>
          <cell r="G727">
            <v>0.48793583062692858</v>
          </cell>
          <cell r="H727">
            <v>3.4776953155969903E-2</v>
          </cell>
          <cell r="I727">
            <v>3.2962872576644098E-2</v>
          </cell>
          <cell r="J727">
            <v>4.9809081801426902E-2</v>
          </cell>
          <cell r="K727">
            <v>4.1490290377762501E-2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4.5415898924158316E-2</v>
          </cell>
          <cell r="E728">
            <v>3.4173477469100544E-2</v>
          </cell>
          <cell r="F728">
            <v>3.1051111395554148E-3</v>
          </cell>
          <cell r="G728">
            <v>5.9667950558413491E-4</v>
          </cell>
          <cell r="H728">
            <v>4.8319802376736263E-5</v>
          </cell>
          <cell r="I728">
            <v>4.8653926391218812E-5</v>
          </cell>
          <cell r="J728">
            <v>7.8259654710123637E-5</v>
          </cell>
          <cell r="K728">
            <v>6.6373526903586351E-5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0.51924151171921817</v>
          </cell>
          <cell r="E729">
            <v>0.3890973407645299</v>
          </cell>
          <cell r="F729">
            <v>3.5048025450451673E-2</v>
          </cell>
          <cell r="G729">
            <v>6.6566961886347763E-3</v>
          </cell>
          <cell r="H729">
            <v>4.7444683705279698E-4</v>
          </cell>
          <cell r="I729">
            <v>4.4969812519296217E-4</v>
          </cell>
          <cell r="J729">
            <v>6.7952362621319221E-4</v>
          </cell>
          <cell r="K729">
            <v>5.6603397514000614E-4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1.46845676887015E-6</v>
          </cell>
          <cell r="F730">
            <v>1.0248264081606099E-6</v>
          </cell>
          <cell r="G730">
            <v>3.4843874759381702E-7</v>
          </cell>
          <cell r="H730">
            <v>1.17945722448208E-8</v>
          </cell>
          <cell r="I730">
            <v>3.34039497365804E-8</v>
          </cell>
          <cell r="J730">
            <v>6.6500150576537499E-7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9.8780951567694047E-4</v>
          </cell>
          <cell r="E731">
            <v>7.4209828413974923E-4</v>
          </cell>
          <cell r="F731">
            <v>8.3289482899220673E-5</v>
          </cell>
          <cell r="G731">
            <v>1.0060051406193316E-5</v>
          </cell>
          <cell r="H731">
            <v>-7.2004418154996066E-8</v>
          </cell>
          <cell r="I731">
            <v>-5.2365335899623996E-8</v>
          </cell>
          <cell r="J731">
            <v>6.2386048878441519E-7</v>
          </cell>
          <cell r="K731">
            <v>6.5642871791753114E-7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4.5082032993655529E-4</v>
          </cell>
          <cell r="H732">
            <v>1.5442091994695463E-3</v>
          </cell>
          <cell r="I732">
            <v>2.8257482152682849E-3</v>
          </cell>
          <cell r="J732">
            <v>4.3899519998429892E-3</v>
          </cell>
          <cell r="K732">
            <v>7.4332823724489556E-3</v>
          </cell>
          <cell r="L732">
            <v>1.0613035789114182E-2</v>
          </cell>
          <cell r="M732">
            <v>1.3229985967623089E-2</v>
          </cell>
          <cell r="N732">
            <v>1.2729029838850232E-2</v>
          </cell>
          <cell r="O732">
            <v>1.9372589785568647E-2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9.7178027146032747E-5</v>
          </cell>
          <cell r="H733">
            <v>3.2913485453820243E-4</v>
          </cell>
          <cell r="I733">
            <v>5.9449850543840668E-4</v>
          </cell>
          <cell r="J733">
            <v>9.1119969378715849E-4</v>
          </cell>
          <cell r="K733">
            <v>1.5162900550299927E-3</v>
          </cell>
          <cell r="L733">
            <v>2.152824519565711E-3</v>
          </cell>
          <cell r="M733">
            <v>2.679432589609356E-3</v>
          </cell>
          <cell r="N733">
            <v>2.5779753257329291E-3</v>
          </cell>
          <cell r="O733">
            <v>3.9234772087903972E-3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1.69191547349746E-4</v>
          </cell>
          <cell r="H734">
            <v>4.1822762519012202E-4</v>
          </cell>
          <cell r="I734">
            <v>6.0879896130249E-4</v>
          </cell>
          <cell r="J734">
            <v>9.5487531763365603E-4</v>
          </cell>
          <cell r="K734">
            <v>1.83454294114021E-3</v>
          </cell>
          <cell r="L734">
            <v>2.04572574714342E-3</v>
          </cell>
          <cell r="M734">
            <v>2.35377953384386E-3</v>
          </cell>
          <cell r="N734">
            <v>2.4036457816695401E-3</v>
          </cell>
          <cell r="O734">
            <v>3.7507978133450898E-3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1.69191547349746E-4</v>
          </cell>
          <cell r="H735">
            <v>5.8724369746463508E-4</v>
          </cell>
          <cell r="I735">
            <v>1.0620965184481878E-3</v>
          </cell>
          <cell r="J735">
            <v>1.7797191647999178E-3</v>
          </cell>
          <cell r="K735">
            <v>2.9962747534373994E-3</v>
          </cell>
          <cell r="L735">
            <v>4.3085500688032404E-3</v>
          </cell>
          <cell r="M735">
            <v>5.3370276470890666E-3</v>
          </cell>
          <cell r="N735">
            <v>5.1184843591072279E-3</v>
          </cell>
          <cell r="O735">
            <v>7.7384162412141144E-3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2.6022112599890079E-3</v>
          </cell>
          <cell r="E736">
            <v>0.10557833196568138</v>
          </cell>
          <cell r="F736">
            <v>0.10627653963708944</v>
          </cell>
          <cell r="G736">
            <v>9.832271893304774E-2</v>
          </cell>
          <cell r="H736">
            <v>1.8998258931168289E-2</v>
          </cell>
          <cell r="I736">
            <v>3.6180252917325753E-2</v>
          </cell>
          <cell r="J736">
            <v>0.11017252684920074</v>
          </cell>
          <cell r="K736">
            <v>0.18082230572315999</v>
          </cell>
          <cell r="L736">
            <v>0.1675137636406864</v>
          </cell>
          <cell r="M736">
            <v>0.17694046460982976</v>
          </cell>
          <cell r="N736">
            <v>0.16588701842554113</v>
          </cell>
          <cell r="O736">
            <v>0.18943510047160644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2.6022112599890079E-3</v>
          </cell>
          <cell r="E737">
            <v>0.10557833196568138</v>
          </cell>
          <cell r="F737">
            <v>0.10627653963708944</v>
          </cell>
          <cell r="G737">
            <v>9.832271893304774E-2</v>
          </cell>
          <cell r="H737">
            <v>1.8998258931168289E-2</v>
          </cell>
          <cell r="I737">
            <v>3.6180252917325753E-2</v>
          </cell>
          <cell r="J737">
            <v>0.11017252684920074</v>
          </cell>
          <cell r="K737">
            <v>0.18082230572315999</v>
          </cell>
          <cell r="L737">
            <v>0.1675137636406864</v>
          </cell>
          <cell r="M737">
            <v>0.17694046460982976</v>
          </cell>
          <cell r="N737">
            <v>0.16588701842554113</v>
          </cell>
          <cell r="O737">
            <v>0.18943510047160644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7.9089108858012398E-4</v>
          </cell>
          <cell r="E738">
            <v>1.03725571445682E-2</v>
          </cell>
          <cell r="F738">
            <v>7.74971447864005E-5</v>
          </cell>
          <cell r="G738">
            <v>7.3851310060528701E-4</v>
          </cell>
          <cell r="H738">
            <v>1.2343536568467301E-3</v>
          </cell>
          <cell r="I738">
            <v>2.4386762849147202E-3</v>
          </cell>
          <cell r="J738">
            <v>8.5699950373534298E-3</v>
          </cell>
          <cell r="K738">
            <v>9.7210259992077906E-3</v>
          </cell>
          <cell r="L738">
            <v>4.1373384947219101E-3</v>
          </cell>
          <cell r="M738">
            <v>9.5995590435171297E-3</v>
          </cell>
          <cell r="N738">
            <v>7.2125238570091401E-3</v>
          </cell>
          <cell r="O738">
            <v>6.3629657064637303E-3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7.9089108858012398E-4</v>
          </cell>
          <cell r="E739">
            <v>1.11634482331483E-2</v>
          </cell>
          <cell r="F739">
            <v>1.12409453779347E-2</v>
          </cell>
          <cell r="G739">
            <v>1.03929434301641E-2</v>
          </cell>
          <cell r="H739">
            <v>2.0125719390112402E-3</v>
          </cell>
          <cell r="I739">
            <v>3.8281154314625098E-3</v>
          </cell>
          <cell r="J739">
            <v>1.1648697266363301E-2</v>
          </cell>
          <cell r="K739">
            <v>1.91240661184768E-2</v>
          </cell>
          <cell r="L739">
            <v>1.7713239607167901E-2</v>
          </cell>
          <cell r="M739">
            <v>1.87174049273084E-2</v>
          </cell>
          <cell r="N739">
            <v>1.75448962518935E-2</v>
          </cell>
          <cell r="O739">
            <v>2.0053875193608999E-2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7.4925814107119394E-4</v>
          </cell>
          <cell r="E740">
            <v>1.6800209515948946E-3</v>
          </cell>
          <cell r="F740">
            <v>1.7051368697139023E-3</v>
          </cell>
          <cell r="G740">
            <v>2.4581346134151848E-4</v>
          </cell>
          <cell r="H740">
            <v>1.9207360335899088E-4</v>
          </cell>
          <cell r="I740">
            <v>1.4159323463043888E-4</v>
          </cell>
          <cell r="J740">
            <v>1.2413015172803765E-4</v>
          </cell>
          <cell r="K740">
            <v>1.262806828115926E-4</v>
          </cell>
          <cell r="L740">
            <v>1.4653146534489877E-4</v>
          </cell>
          <cell r="M740">
            <v>1.2783130196000988E-4</v>
          </cell>
          <cell r="N740">
            <v>1.4736323113483771E-4</v>
          </cell>
          <cell r="O740">
            <v>1.3335104518244603E-4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9.0271513492780743E-4</v>
          </cell>
          <cell r="E741">
            <v>2.0241092580353089E-3</v>
          </cell>
          <cell r="F741">
            <v>2.0543692154129131E-3</v>
          </cell>
          <cell r="G741">
            <v>2.9615898681425979E-4</v>
          </cell>
          <cell r="H741">
            <v>2.2771487001779252E-4</v>
          </cell>
          <cell r="I741">
            <v>1.6026420026761377E-4</v>
          </cell>
          <cell r="J741">
            <v>1.3152532678917492E-4</v>
          </cell>
          <cell r="K741">
            <v>1.2526390125662759E-4</v>
          </cell>
          <cell r="L741">
            <v>1.3899866424433102E-4</v>
          </cell>
          <cell r="M741">
            <v>1.1191125083098607E-4</v>
          </cell>
          <cell r="N741">
            <v>1.2567674012271284E-4</v>
          </cell>
          <cell r="O741">
            <v>1.0972109871734734E-4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3.9383061768072796E-6</v>
          </cell>
          <cell r="F742">
            <v>2.2051898666594702E-6</v>
          </cell>
          <cell r="G742">
            <v>7.2885296369333699E-7</v>
          </cell>
          <cell r="H742">
            <v>2.0352652277458701E-6</v>
          </cell>
          <cell r="I742">
            <v>2.03484232414825E-6</v>
          </cell>
          <cell r="J742">
            <v>1.63463416110281E-6</v>
          </cell>
          <cell r="K742">
            <v>2.0368163679338698E-6</v>
          </cell>
          <cell r="L742">
            <v>1.8018285885058199E-6</v>
          </cell>
          <cell r="M742">
            <v>1.6209392694646601E-6</v>
          </cell>
          <cell r="N742">
            <v>1.7912060709004499E-6</v>
          </cell>
          <cell r="O742">
            <v>2.1436067387356301E-6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5.3648119693429239E-5</v>
          </cell>
          <cell r="E743">
            <v>1.1188157891961726E-4</v>
          </cell>
          <cell r="F743">
            <v>1.0868133282914327E-4</v>
          </cell>
          <cell r="G743">
            <v>6.7596323727355504E-6</v>
          </cell>
          <cell r="H743">
            <v>4.9211225186622679E-6</v>
          </cell>
          <cell r="I743">
            <v>4.2459963244640702E-6</v>
          </cell>
          <cell r="J743">
            <v>4.4035954723173063E-6</v>
          </cell>
          <cell r="K743">
            <v>4.5264275645923691E-6</v>
          </cell>
          <cell r="L743">
            <v>4.5454036763726402E-6</v>
          </cell>
          <cell r="M743">
            <v>4.5736113692528018E-6</v>
          </cell>
          <cell r="N743">
            <v>4.7145798003686941E-6</v>
          </cell>
          <cell r="O743">
            <v>5.4778232208656756E-6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11.30611148652312</v>
          </cell>
          <cell r="E744">
            <v>9.1707736405731559</v>
          </cell>
          <cell r="F744">
            <v>4.5594227064320796</v>
          </cell>
          <cell r="G744">
            <v>6.6567461687489615</v>
          </cell>
          <cell r="H744">
            <v>2.3991725739121441</v>
          </cell>
          <cell r="I744">
            <v>7.1502885675962607E-2</v>
          </cell>
          <cell r="J744">
            <v>7.0187000706359803E-2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8.9383877763616667E-3</v>
          </cell>
          <cell r="E745">
            <v>7.2815904025059393E-3</v>
          </cell>
          <cell r="F745">
            <v>3.6357426506154738E-3</v>
          </cell>
          <cell r="G745">
            <v>5.7929227708782777E-3</v>
          </cell>
          <cell r="H745">
            <v>2.2334672388247701E-3</v>
          </cell>
          <cell r="I745">
            <v>7.122625342095009E-5</v>
          </cell>
          <cell r="J745">
            <v>7.1934794044880107E-5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0.15424435861559513</v>
          </cell>
          <cell r="E746">
            <v>0.1251128736776693</v>
          </cell>
          <cell r="F746">
            <v>6.2202219733043393E-2</v>
          </cell>
          <cell r="G746">
            <v>9.0815090978839802E-2</v>
          </cell>
          <cell r="H746">
            <v>3.2730867311216161E-2</v>
          </cell>
          <cell r="I746">
            <v>9.7548275137738908E-4</v>
          </cell>
          <cell r="J746">
            <v>9.5753070540736452E-4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7.03141255019518E-7</v>
          </cell>
          <cell r="F747">
            <v>1.75114233737627E-6</v>
          </cell>
          <cell r="G747">
            <v>7.2553496384031801E-5</v>
          </cell>
          <cell r="H747">
            <v>5.6724222883169797E-7</v>
          </cell>
          <cell r="I747">
            <v>2.7644260261762299E-7</v>
          </cell>
          <cell r="J747">
            <v>1.4667847809034001E-7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1.9485791044091081E-4</v>
          </cell>
          <cell r="E748">
            <v>1.5652990610210771E-4</v>
          </cell>
          <cell r="F748">
            <v>1.005937457458268E-4</v>
          </cell>
          <cell r="G748">
            <v>1.231092163655789E-4</v>
          </cell>
          <cell r="H748">
            <v>4.7796112978094871E-5</v>
          </cell>
          <cell r="I748">
            <v>8.0839579645185561E-7</v>
          </cell>
          <cell r="J748">
            <v>4.5713372152589339E-7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2.3511338119491218E-4</v>
          </cell>
          <cell r="H749">
            <v>6.567496936917143E-4</v>
          </cell>
          <cell r="I749">
            <v>1.1141458017026589E-3</v>
          </cell>
          <cell r="J749">
            <v>1.5740254342746702E-3</v>
          </cell>
          <cell r="K749">
            <v>2.3296134822362621E-3</v>
          </cell>
          <cell r="L749">
            <v>2.7974717966615056E-3</v>
          </cell>
          <cell r="M749">
            <v>3.7455126328508228E-3</v>
          </cell>
          <cell r="N749">
            <v>3.6496868535528895E-3</v>
          </cell>
          <cell r="O749">
            <v>5.3257981461309681E-3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8.7050437195440998E-5</v>
          </cell>
          <cell r="H750">
            <v>2.4085087814422929E-4</v>
          </cell>
          <cell r="I750">
            <v>4.0435879433211778E-4</v>
          </cell>
          <cell r="J750">
            <v>5.640559646451494E-4</v>
          </cell>
          <cell r="K750">
            <v>8.2273121269123273E-4</v>
          </cell>
          <cell r="L750">
            <v>9.7978245317193033E-4</v>
          </cell>
          <cell r="M750">
            <v>1.3082876301501924E-3</v>
          </cell>
          <cell r="N750">
            <v>1.2748161953977332E-3</v>
          </cell>
          <cell r="O750">
            <v>1.8602729501293038E-3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8.5143782778603704E-5</v>
          </cell>
          <cell r="H751">
            <v>1.5848963842648501E-4</v>
          </cell>
          <cell r="I751">
            <v>2.0533286113053501E-4</v>
          </cell>
          <cell r="J751">
            <v>2.78081490984736E-4</v>
          </cell>
          <cell r="K751">
            <v>4.2550463941026898E-4</v>
          </cell>
          <cell r="L751">
            <v>4.7286832613032E-4</v>
          </cell>
          <cell r="M751">
            <v>5.8208011352313697E-4</v>
          </cell>
          <cell r="N751">
            <v>6.1539459033490402E-4</v>
          </cell>
          <cell r="O751">
            <v>9.2213202581778203E-4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8.5143782778603704E-5</v>
          </cell>
          <cell r="H752">
            <v>2.4351487887979805E-4</v>
          </cell>
          <cell r="I752">
            <v>4.1573853701302717E-4</v>
          </cell>
          <cell r="J752">
            <v>6.1642925627828163E-4</v>
          </cell>
          <cell r="K752">
            <v>9.0791355031436547E-4</v>
          </cell>
          <cell r="L752">
            <v>1.1008653137900063E-3</v>
          </cell>
          <cell r="M752">
            <v>1.4782336851734657E-3</v>
          </cell>
          <cell r="N752">
            <v>1.4415667424417639E-3</v>
          </cell>
          <cell r="O752">
            <v>2.1173379082341562E-3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4.9593324274454836E-4</v>
          </cell>
          <cell r="E753">
            <v>7.6238194894699685E-4</v>
          </cell>
          <cell r="F753">
            <v>1.0103593948566441E-3</v>
          </cell>
          <cell r="G753">
            <v>1.2482448464694831E-2</v>
          </cell>
          <cell r="H753">
            <v>2.0749466960851511E-2</v>
          </cell>
          <cell r="I753">
            <v>2.162298504103196E-2</v>
          </cell>
          <cell r="J753">
            <v>2.0193899946843289E-2</v>
          </cell>
          <cell r="K753">
            <v>4.0685037914242918E-2</v>
          </cell>
          <cell r="L753">
            <v>3.5136361345356144E-2</v>
          </cell>
          <cell r="M753">
            <v>5.5654259838078597E-2</v>
          </cell>
          <cell r="N753">
            <v>4.2794481369262997E-2</v>
          </cell>
          <cell r="O753">
            <v>8.8176237168778315E-2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4.9593324274454836E-4</v>
          </cell>
          <cell r="E754">
            <v>7.6238194894699685E-4</v>
          </cell>
          <cell r="F754">
            <v>1.0103593948566441E-3</v>
          </cell>
          <cell r="G754">
            <v>1.2482448464694831E-2</v>
          </cell>
          <cell r="H754">
            <v>2.0749466960851511E-2</v>
          </cell>
          <cell r="I754">
            <v>2.162298504103196E-2</v>
          </cell>
          <cell r="J754">
            <v>2.0193899946843289E-2</v>
          </cell>
          <cell r="K754">
            <v>4.0685037914242918E-2</v>
          </cell>
          <cell r="L754">
            <v>3.5136361345356144E-2</v>
          </cell>
          <cell r="M754">
            <v>5.5654259838078597E-2</v>
          </cell>
          <cell r="N754">
            <v>4.2794481369262997E-2</v>
          </cell>
          <cell r="O754">
            <v>8.8176237168778315E-2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4.3461641000056998E-4</v>
          </cell>
          <cell r="E755">
            <v>3.0321527107319001E-6</v>
          </cell>
          <cell r="F755">
            <v>1.5491225055030199E-5</v>
          </cell>
          <cell r="G755">
            <v>8.6689230727700903E-4</v>
          </cell>
          <cell r="H755">
            <v>1.3138263937147001E-3</v>
          </cell>
          <cell r="I755">
            <v>4.4468248210637301E-4</v>
          </cell>
          <cell r="J755">
            <v>5.8566393923845203E-4</v>
          </cell>
          <cell r="K755">
            <v>3.28068270911988E-3</v>
          </cell>
          <cell r="L755">
            <v>1.3557422582797901E-5</v>
          </cell>
          <cell r="M755">
            <v>2.6052492949240899E-3</v>
          </cell>
          <cell r="N755">
            <v>1.9226651223107399E-3</v>
          </cell>
          <cell r="O755">
            <v>4.82689392485667E-3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4.3461641000056998E-4</v>
          </cell>
          <cell r="E756">
            <v>4.3764856271130199E-4</v>
          </cell>
          <cell r="F756">
            <v>4.5313978776633201E-4</v>
          </cell>
          <cell r="G756">
            <v>1.32003209504334E-3</v>
          </cell>
          <cell r="H756">
            <v>2.1969962679007798E-3</v>
          </cell>
          <cell r="I756">
            <v>2.29143101518449E-3</v>
          </cell>
          <cell r="J756">
            <v>2.1384933328566298E-3</v>
          </cell>
          <cell r="K756">
            <v>4.3110291304646999E-3</v>
          </cell>
          <cell r="L756">
            <v>3.7227685361075498E-3</v>
          </cell>
          <cell r="M756">
            <v>5.8994894266267703E-3</v>
          </cell>
          <cell r="N756">
            <v>4.5349440899221704E-3</v>
          </cell>
          <cell r="O756">
            <v>9.3548083420915001E-3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9.2321512770592262E-5</v>
          </cell>
          <cell r="F757">
            <v>1.4134530887531107E-4</v>
          </cell>
          <cell r="G757">
            <v>1.0544954936792752E-4</v>
          </cell>
          <cell r="H757">
            <v>1.3265632003182069E-4</v>
          </cell>
          <cell r="I757">
            <v>1.3149068026734352E-4</v>
          </cell>
          <cell r="J757">
            <v>1.1378116614490702E-4</v>
          </cell>
          <cell r="K757">
            <v>1.1352316904625803E-4</v>
          </cell>
          <cell r="L757">
            <v>1.3315661941304239E-4</v>
          </cell>
          <cell r="M757">
            <v>1.1384579448666396E-4</v>
          </cell>
          <cell r="N757">
            <v>1.349411259115203E-4</v>
          </cell>
          <cell r="O757">
            <v>1.2110080008426856E-4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1.1033307621712078E-4</v>
          </cell>
          <cell r="F758">
            <v>1.6892122181559152E-4</v>
          </cell>
          <cell r="G758">
            <v>1.2602234103748999E-4</v>
          </cell>
          <cell r="H758">
            <v>1.5534709672044658E-4</v>
          </cell>
          <cell r="I758">
            <v>1.4829721577060866E-4</v>
          </cell>
          <cell r="J758">
            <v>1.2058760644926857E-4</v>
          </cell>
          <cell r="K758">
            <v>1.1312084758407782E-4</v>
          </cell>
          <cell r="L758">
            <v>1.2743573481053188E-4</v>
          </cell>
          <cell r="M758">
            <v>1.0092708346825195E-4</v>
          </cell>
          <cell r="N758">
            <v>1.1687261069744201E-4</v>
          </cell>
          <cell r="O758">
            <v>1.0136193198094307E-4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5.9381763983331604E-6</v>
          </cell>
          <cell r="F759">
            <v>2.5386587295384699E-6</v>
          </cell>
          <cell r="G759">
            <v>6.5341423212931898E-7</v>
          </cell>
          <cell r="H759">
            <v>2.07603515476009E-6</v>
          </cell>
          <cell r="I759">
            <v>1.9942414603072099E-6</v>
          </cell>
          <cell r="J759">
            <v>1.5510677801545899E-6</v>
          </cell>
          <cell r="K759">
            <v>1.90132894305441E-6</v>
          </cell>
          <cell r="L759">
            <v>1.6993416154810199E-6</v>
          </cell>
          <cell r="M759">
            <v>1.5275250770027499E-6</v>
          </cell>
          <cell r="N759">
            <v>1.7271216560301101E-6</v>
          </cell>
          <cell r="O759">
            <v>2.0201926907596298E-6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5.8591205597645803E-6</v>
          </cell>
          <cell r="F760">
            <v>8.0178791085293549E-6</v>
          </cell>
          <cell r="G760">
            <v>3.6281564708284805E-6</v>
          </cell>
          <cell r="H760">
            <v>4.24650864952177E-6</v>
          </cell>
          <cell r="I760">
            <v>4.205481535852079E-6</v>
          </cell>
          <cell r="J760">
            <v>4.2923486770063797E-6</v>
          </cell>
          <cell r="K760">
            <v>4.2834770688711717E-6</v>
          </cell>
          <cell r="L760">
            <v>4.2657770303000112E-6</v>
          </cell>
          <cell r="M760">
            <v>4.2642306038424504E-6</v>
          </cell>
          <cell r="N760">
            <v>4.459368429575861E-6</v>
          </cell>
          <cell r="O760">
            <v>5.1854376437147669E-6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1.2567483146098279</v>
          </cell>
          <cell r="E761">
            <v>0.13279166471876491</v>
          </cell>
          <cell r="F761">
            <v>0.15833054527312718</v>
          </cell>
          <cell r="G761">
            <v>0.1532375878140193</v>
          </cell>
          <cell r="H761">
            <v>6.0922163731688392E-2</v>
          </cell>
          <cell r="I761">
            <v>5.8989594799855001E-2</v>
          </cell>
          <cell r="J761">
            <v>4.5543688477128197E-2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6.6260437039431267E-4</v>
          </cell>
          <cell r="E762">
            <v>7.0727151211376688E-5</v>
          </cell>
          <cell r="F762">
            <v>8.5381386357944662E-5</v>
          </cell>
          <cell r="G762">
            <v>8.5526892361786455E-5</v>
          </cell>
          <cell r="H762">
            <v>3.8956157020221557E-5</v>
          </cell>
          <cell r="I762">
            <v>3.9315243178587319E-5</v>
          </cell>
          <cell r="J762">
            <v>3.1914947784697675E-5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1.7145270322098609E-2</v>
          </cell>
          <cell r="E763">
            <v>1.8116188911154816E-3</v>
          </cell>
          <cell r="F763">
            <v>2.1600347240535744E-3</v>
          </cell>
          <cell r="G763">
            <v>2.0905537218829377E-3</v>
          </cell>
          <cell r="H763">
            <v>8.3113456659875021E-4</v>
          </cell>
          <cell r="I763">
            <v>8.0476936971152658E-4</v>
          </cell>
          <cell r="J763">
            <v>6.2133272137964921E-4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H764">
            <v>1.4631527075845799E-7</v>
          </cell>
          <cell r="I764">
            <v>1.5111423567682899E-8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1.4008160083492203E-5</v>
          </cell>
          <cell r="E765">
            <v>-2.7329144119319569E-7</v>
          </cell>
          <cell r="F765">
            <v>-2.5245383189419451E-7</v>
          </cell>
          <cell r="G765">
            <v>-2.2845645292119959E-8</v>
          </cell>
          <cell r="H765">
            <v>1.4631527075845799E-7</v>
          </cell>
          <cell r="I765">
            <v>1.3359067358403999E-7</v>
          </cell>
          <cell r="J765">
            <v>2.3343691769266693E-9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9.4236486797122671E-3</v>
          </cell>
          <cell r="E766">
            <v>8.1777559438333217E-2</v>
          </cell>
          <cell r="F766">
            <v>7.597044785528027</v>
          </cell>
          <cell r="G766">
            <v>5.5367908639900136</v>
          </cell>
          <cell r="H766">
            <v>1.655670322103858</v>
          </cell>
          <cell r="I766">
            <v>2.3828436632966015</v>
          </cell>
          <cell r="J766">
            <v>7.6835666076564086</v>
          </cell>
          <cell r="K766">
            <v>8.4215368261921792</v>
          </cell>
          <cell r="L766">
            <v>8.4452052500684136</v>
          </cell>
          <cell r="M766">
            <v>8.8283941958636305</v>
          </cell>
          <cell r="N766">
            <v>9.0926882977542363</v>
          </cell>
          <cell r="O766">
            <v>9.5658961827765339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9.4236486797122671E-3</v>
          </cell>
          <cell r="E767">
            <v>8.1777559438333217E-2</v>
          </cell>
          <cell r="F767">
            <v>7.597044785528027</v>
          </cell>
          <cell r="G767">
            <v>5.5367908639900136</v>
          </cell>
          <cell r="H767">
            <v>1.655670322103858</v>
          </cell>
          <cell r="I767">
            <v>2.3828436632966015</v>
          </cell>
          <cell r="J767">
            <v>7.6835666076564086</v>
          </cell>
          <cell r="K767">
            <v>8.4215368261921792</v>
          </cell>
          <cell r="L767">
            <v>8.4452052500684136</v>
          </cell>
          <cell r="M767">
            <v>8.8283941958636305</v>
          </cell>
          <cell r="N767">
            <v>9.0926882977542363</v>
          </cell>
          <cell r="O767">
            <v>9.5658961827765339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2.3426066990677899E-3</v>
          </cell>
          <cell r="E768">
            <v>8.6864917109080002E-3</v>
          </cell>
          <cell r="F768">
            <v>0.95078504690214205</v>
          </cell>
          <cell r="G768">
            <v>6.2342609447049301E-4</v>
          </cell>
          <cell r="H768">
            <v>0.20286339391487701</v>
          </cell>
          <cell r="I768">
            <v>0.124299891680337</v>
          </cell>
          <cell r="J768">
            <v>0.88935870464375399</v>
          </cell>
          <cell r="K768">
            <v>0.43462988938728297</v>
          </cell>
          <cell r="L768">
            <v>0.73129546346420604</v>
          </cell>
          <cell r="M768">
            <v>0.89637244397664095</v>
          </cell>
          <cell r="N768">
            <v>0.51243889454985803</v>
          </cell>
          <cell r="O768">
            <v>0.82318266339886603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2.3426066990677899E-3</v>
          </cell>
          <cell r="E769">
            <v>1.1029098409975799E-2</v>
          </cell>
          <cell r="F769">
            <v>0.96181414531211695</v>
          </cell>
          <cell r="G769">
            <v>0.69930658729676698</v>
          </cell>
          <cell r="H769">
            <v>0.203025069819014</v>
          </cell>
          <cell r="I769">
            <v>0.288569162018397</v>
          </cell>
          <cell r="J769">
            <v>0.953809565288401</v>
          </cell>
          <cell r="K769">
            <v>1.0348250260682299</v>
          </cell>
          <cell r="L769">
            <v>1.0493127435582901</v>
          </cell>
          <cell r="M769">
            <v>1.0860225986543399</v>
          </cell>
          <cell r="N769">
            <v>1.12464900213859</v>
          </cell>
          <cell r="O769">
            <v>1.1690086285005199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1.3378385761108312E-4</v>
          </cell>
          <cell r="H770">
            <v>4.0187482765936588E-4</v>
          </cell>
          <cell r="I770">
            <v>6.7109128704671795E-4</v>
          </cell>
          <cell r="J770">
            <v>9.7142051811477024E-4</v>
          </cell>
          <cell r="K770">
            <v>1.4331101571517465E-3</v>
          </cell>
          <cell r="L770">
            <v>1.8153164492094361E-3</v>
          </cell>
          <cell r="M770">
            <v>2.2304072578772358E-3</v>
          </cell>
          <cell r="N770">
            <v>2.6443967002793434E-3</v>
          </cell>
          <cell r="O770">
            <v>3.28984964713302E-3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7.5985555855392895E-5</v>
          </cell>
          <cell r="H771">
            <v>2.2581252394074538E-4</v>
          </cell>
          <cell r="I771">
            <v>3.7387998968621734E-4</v>
          </cell>
          <cell r="J771">
            <v>5.3537303825366186E-4</v>
          </cell>
          <cell r="K771">
            <v>7.7850428456403278E-4</v>
          </cell>
          <cell r="L771">
            <v>9.7730140187106494E-4</v>
          </cell>
          <cell r="M771">
            <v>1.1923395182149236E-3</v>
          </cell>
          <cell r="N771">
            <v>1.4101755250194858E-3</v>
          </cell>
          <cell r="O771">
            <v>1.7543757534150999E-3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4.5560157465285701E-5</v>
          </cell>
          <cell r="H772">
            <v>9.8594352767146303E-5</v>
          </cell>
          <cell r="I772">
            <v>1.00032896240557E-4</v>
          </cell>
          <cell r="J772">
            <v>1.34829735044659E-4</v>
          </cell>
          <cell r="K772">
            <v>2.0888629143154801E-4</v>
          </cell>
          <cell r="L772">
            <v>2.3060721249814901E-4</v>
          </cell>
          <cell r="M772">
            <v>2.8872112444641902E-4</v>
          </cell>
          <cell r="N772">
            <v>3.03226051823782E-4</v>
          </cell>
          <cell r="O772">
            <v>4.6868010004473201E-4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4.5560157465285701E-5</v>
          </cell>
          <cell r="H773">
            <v>1.4407779671203106E-4</v>
          </cell>
          <cell r="I773">
            <v>2.4391414889491511E-4</v>
          </cell>
          <cell r="J773">
            <v>3.6396159359443944E-4</v>
          </cell>
          <cell r="K773">
            <v>5.4144937503491865E-4</v>
          </cell>
          <cell r="L773">
            <v>6.8964676951738474E-4</v>
          </cell>
          <cell r="M773">
            <v>8.6134572192693697E-4</v>
          </cell>
          <cell r="N773">
            <v>1.0296988700963503E-3</v>
          </cell>
          <cell r="O773">
            <v>1.2891387507724145E-3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2.8513201611157026E-4</v>
          </cell>
          <cell r="E774">
            <v>4.9811334554628875E-4</v>
          </cell>
          <cell r="F774">
            <v>7.4271387812276199E-4</v>
          </cell>
          <cell r="G774">
            <v>1.4132834676727539E-2</v>
          </cell>
          <cell r="H774">
            <v>3.4048074432914063E-2</v>
          </cell>
          <cell r="I774">
            <v>3.4422341884797543E-2</v>
          </cell>
          <cell r="J774">
            <v>3.0566876448551605E-2</v>
          </cell>
          <cell r="K774">
            <v>6.504946886591878E-2</v>
          </cell>
          <cell r="L774">
            <v>5.1183370520461756E-2</v>
          </cell>
          <cell r="M774">
            <v>7.015690221311234E-2</v>
          </cell>
          <cell r="N774">
            <v>6.9507438880302447E-2</v>
          </cell>
          <cell r="O774">
            <v>0.12559063499723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2.8513201611157026E-4</v>
          </cell>
          <cell r="E775">
            <v>4.9811334554628875E-4</v>
          </cell>
          <cell r="F775">
            <v>7.4271387812276199E-4</v>
          </cell>
          <cell r="G775">
            <v>1.4132834676727539E-2</v>
          </cell>
          <cell r="H775">
            <v>3.4048074432914063E-2</v>
          </cell>
          <cell r="I775">
            <v>3.4422341884797543E-2</v>
          </cell>
          <cell r="J775">
            <v>3.0566876448551605E-2</v>
          </cell>
          <cell r="K775">
            <v>6.504946886591878E-2</v>
          </cell>
          <cell r="L775">
            <v>5.1183370520461756E-2</v>
          </cell>
          <cell r="M775">
            <v>7.015690221311234E-2</v>
          </cell>
          <cell r="N775">
            <v>6.9507438880302447E-2</v>
          </cell>
          <cell r="O775">
            <v>0.12559063499723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4.8256709751500799E-4</v>
          </cell>
          <cell r="E776">
            <v>3.2625369221209499E-6</v>
          </cell>
          <cell r="F776">
            <v>8.3069909795511193E-6</v>
          </cell>
          <cell r="G776">
            <v>1.0006981894048301E-3</v>
          </cell>
          <cell r="H776">
            <v>2.1098438483255098E-3</v>
          </cell>
          <cell r="I776">
            <v>3.2080365861938699E-4</v>
          </cell>
          <cell r="J776">
            <v>1.1885826463826699E-4</v>
          </cell>
          <cell r="K776">
            <v>4.3405518283416303E-3</v>
          </cell>
          <cell r="L776">
            <v>3.9581344539689699E-5</v>
          </cell>
          <cell r="M776">
            <v>2.9319933547427598E-3</v>
          </cell>
          <cell r="N776">
            <v>5.0427564716619702E-5</v>
          </cell>
          <cell r="O776">
            <v>1.0290021198816701E-2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4.8256709751500799E-4</v>
          </cell>
          <cell r="E777">
            <v>4.8582963443712801E-4</v>
          </cell>
          <cell r="F777">
            <v>4.9413662541667998E-4</v>
          </cell>
          <cell r="G777">
            <v>1.49483481482151E-3</v>
          </cell>
          <cell r="H777">
            <v>3.60467866314701E-3</v>
          </cell>
          <cell r="I777">
            <v>3.6418619087474902E-3</v>
          </cell>
          <cell r="J777">
            <v>3.2344402852627898E-3</v>
          </cell>
          <cell r="K777">
            <v>6.8900575999247902E-3</v>
          </cell>
          <cell r="L777">
            <v>5.4177553216713404E-3</v>
          </cell>
          <cell r="M777">
            <v>7.4309847922623502E-3</v>
          </cell>
          <cell r="N777">
            <v>7.3625540923406996E-3</v>
          </cell>
          <cell r="O777">
            <v>1.3312023462815801E-2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8.1990291253094023E-5</v>
          </cell>
          <cell r="H778">
            <v>2.1329047255063224E-4</v>
          </cell>
          <cell r="I778">
            <v>3.7449643629041969E-4</v>
          </cell>
          <cell r="J778">
            <v>5.8285091416909491E-4</v>
          </cell>
          <cell r="K778">
            <v>9.3933430756764909E-4</v>
          </cell>
          <cell r="L778">
            <v>1.1957934624386376E-3</v>
          </cell>
          <cell r="M778">
            <v>1.5024909891692684E-3</v>
          </cell>
          <cell r="N778">
            <v>1.7594549259338386E-3</v>
          </cell>
          <cell r="O778">
            <v>2.2834202468710076E-3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5.2489199630286502E-5</v>
          </cell>
          <cell r="H779">
            <v>1.3501328277328335E-4</v>
          </cell>
          <cell r="I779">
            <v>2.3451050227583052E-4</v>
          </cell>
          <cell r="J779">
            <v>3.6076411281638066E-4</v>
          </cell>
          <cell r="K779">
            <v>5.733418878123912E-4</v>
          </cell>
          <cell r="L779">
            <v>7.2252977210588581E-4</v>
          </cell>
          <cell r="M779">
            <v>9.0108221061952886E-4</v>
          </cell>
          <cell r="N779">
            <v>1.0504773960779918E-3</v>
          </cell>
          <cell r="O779">
            <v>1.3608103881734728E-3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2.5301801742389401E-5</v>
          </cell>
          <cell r="H780">
            <v>4.4722004084932699E-5</v>
          </cell>
          <cell r="I780">
            <v>5.6903964490081402E-5</v>
          </cell>
          <cell r="J780">
            <v>7.8926413836982203E-5</v>
          </cell>
          <cell r="K780">
            <v>1.3166335477731599E-4</v>
          </cell>
          <cell r="L780">
            <v>1.2940120805222E-4</v>
          </cell>
          <cell r="M780">
            <v>1.6620163456242999E-4</v>
          </cell>
          <cell r="N780">
            <v>1.7335988575428401E-4</v>
          </cell>
          <cell r="O780">
            <v>2.7703001183960302E-4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2.5301801742389401E-5</v>
          </cell>
          <cell r="H781">
            <v>6.9966992154019288E-5</v>
          </cell>
          <cell r="I781">
            <v>1.2675287940185632E-4</v>
          </cell>
          <cell r="J781">
            <v>2.0548471213518093E-4</v>
          </cell>
          <cell r="K781">
            <v>3.3679019751991238E-4</v>
          </cell>
          <cell r="L781">
            <v>4.4064140252929985E-4</v>
          </cell>
          <cell r="M781">
            <v>5.6182333772686842E-4</v>
          </cell>
          <cell r="N781">
            <v>6.657964032986967E-4</v>
          </cell>
          <cell r="O781">
            <v>8.7600332795275825E-4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2.3137762474625013E-4</v>
          </cell>
          <cell r="E782">
            <v>3.9839769629932792E-4</v>
          </cell>
          <cell r="F782">
            <v>5.6287090211661994E-4</v>
          </cell>
          <cell r="G782">
            <v>1.6354158052758784E-2</v>
          </cell>
          <cell r="H782">
            <v>3.4394223010933901E-2</v>
          </cell>
          <cell r="I782">
            <v>4.0858046260565689E-2</v>
          </cell>
          <cell r="J782">
            <v>4.1653215299441458E-2</v>
          </cell>
          <cell r="K782">
            <v>7.5236681572376146E-2</v>
          </cell>
          <cell r="L782">
            <v>6.387821120276059E-2</v>
          </cell>
          <cell r="M782">
            <v>9.3643996649059744E-2</v>
          </cell>
          <cell r="N782">
            <v>8.7373960880227308E-2</v>
          </cell>
          <cell r="O782">
            <v>0.16364459454244312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2.3137762474625013E-4</v>
          </cell>
          <cell r="E783">
            <v>3.9839769629932792E-4</v>
          </cell>
          <cell r="F783">
            <v>5.6287090211661994E-4</v>
          </cell>
          <cell r="G783">
            <v>1.6354158052758784E-2</v>
          </cell>
          <cell r="H783">
            <v>3.4394223010933901E-2</v>
          </cell>
          <cell r="I783">
            <v>4.0858046260565689E-2</v>
          </cell>
          <cell r="J783">
            <v>4.1653215299441458E-2</v>
          </cell>
          <cell r="K783">
            <v>7.5236681572376146E-2</v>
          </cell>
          <cell r="L783">
            <v>6.387821120276059E-2</v>
          </cell>
          <cell r="M783">
            <v>9.3643996649059744E-2</v>
          </cell>
          <cell r="N783">
            <v>8.7373960880227308E-2</v>
          </cell>
          <cell r="O783">
            <v>0.16364459454244312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4.9569131126757002E-4</v>
          </cell>
          <cell r="E784">
            <v>3.3388529699908201E-6</v>
          </cell>
          <cell r="F784">
            <v>8.2909781948598793E-6</v>
          </cell>
          <cell r="G784">
            <v>1.2229430719661099E-3</v>
          </cell>
          <cell r="H784">
            <v>1.91073483811944E-3</v>
          </cell>
          <cell r="I784">
            <v>6.8200756446749303E-4</v>
          </cell>
          <cell r="J784">
            <v>4.0653515135770097E-4</v>
          </cell>
          <cell r="K784">
            <v>3.7429445944221402E-3</v>
          </cell>
          <cell r="L784">
            <v>1.9901737698296598E-5</v>
          </cell>
          <cell r="M784">
            <v>5.0639306032275698E-3</v>
          </cell>
          <cell r="N784">
            <v>8.1255295549565406E-5</v>
          </cell>
          <cell r="O784">
            <v>8.4268684075446097E-3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4.9569131126757002E-4</v>
          </cell>
          <cell r="E785">
            <v>4.9903016423755999E-4</v>
          </cell>
          <cell r="F785">
            <v>5.0732114243241995E-4</v>
          </cell>
          <cell r="G785">
            <v>1.73026421439853E-3</v>
          </cell>
          <cell r="H785">
            <v>3.6409990525179698E-3</v>
          </cell>
          <cell r="I785">
            <v>4.3230066169854704E-3</v>
          </cell>
          <cell r="J785">
            <v>4.4056970231588204E-3</v>
          </cell>
          <cell r="K785">
            <v>7.9651652203328906E-3</v>
          </cell>
          <cell r="L785">
            <v>6.7621238860650704E-3</v>
          </cell>
          <cell r="M785">
            <v>9.9153196511731993E-3</v>
          </cell>
          <cell r="N785">
            <v>9.2509243166047899E-3</v>
          </cell>
          <cell r="O785">
            <v>1.7334900638442199E-2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0.22251849495703999</v>
          </cell>
          <cell r="F786">
            <v>1.7156685679053419E-2</v>
          </cell>
          <cell r="G786">
            <v>2.4205512817893161E-2</v>
          </cell>
          <cell r="H786">
            <v>1.9890098856743331E-2</v>
          </cell>
          <cell r="I786">
            <v>1.8689327846154513E-2</v>
          </cell>
          <cell r="J786">
            <v>1.9108364087704888E-2</v>
          </cell>
          <cell r="K786">
            <v>1.3975959838111139E-2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4.7438070801059248E-4</v>
          </cell>
          <cell r="F787">
            <v>3.7525120246014362E-5</v>
          </cell>
          <cell r="G787">
            <v>5.4915142853013556E-5</v>
          </cell>
          <cell r="H787">
            <v>4.8215486369593402E-5</v>
          </cell>
          <cell r="I787">
            <v>4.8246292481505783E-5</v>
          </cell>
          <cell r="J787">
            <v>5.1869861353684085E-5</v>
          </cell>
          <cell r="K787">
            <v>3.8916090376040613E-5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3.9453633857631214E-3</v>
          </cell>
          <cell r="F788">
            <v>3.0419655459314594E-4</v>
          </cell>
          <cell r="G788">
            <v>4.291757591825029E-4</v>
          </cell>
          <cell r="H788">
            <v>3.5266132724722144E-4</v>
          </cell>
          <cell r="I788">
            <v>3.313710611020304E-4</v>
          </cell>
          <cell r="J788">
            <v>3.3880078169689536E-4</v>
          </cell>
          <cell r="K788">
            <v>2.4780070634948818E-4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1.20078392266605E-5</v>
          </cell>
          <cell r="F789">
            <v>3.0400720780366E-8</v>
          </cell>
          <cell r="G789">
            <v>2.5549561835822998E-8</v>
          </cell>
          <cell r="J789">
            <v>3.1187422683698097E-8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1.20078392266605E-5</v>
          </cell>
          <cell r="F790">
            <v>8.6177230923996801E-9</v>
          </cell>
          <cell r="G790">
            <v>-2.6716995293999229E-8</v>
          </cell>
          <cell r="H790">
            <v>-1.6010971931132199E-7</v>
          </cell>
          <cell r="I790">
            <v>-1.3543106803329334E-7</v>
          </cell>
          <cell r="J790">
            <v>-9.2605745080794903E-8</v>
          </cell>
          <cell r="K790">
            <v>2.4427385564437108E-8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1.8838974748971199E-2</v>
          </cell>
          <cell r="F791">
            <v>2.9265890994935602E-2</v>
          </cell>
          <cell r="G791">
            <v>4.3901274443365501E-2</v>
          </cell>
          <cell r="H791">
            <v>3.43296226743562E-2</v>
          </cell>
          <cell r="I791">
            <v>3.2019868537995586E-2</v>
          </cell>
          <cell r="J791">
            <v>3.1667133653308269E-2</v>
          </cell>
          <cell r="K791">
            <v>2.2335591088687622E-2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2.8391429288583115E-5</v>
          </cell>
          <cell r="F792">
            <v>4.5112436307711027E-5</v>
          </cell>
          <cell r="G792">
            <v>7.004818630902797E-5</v>
          </cell>
          <cell r="H792">
            <v>5.8286245711959708E-5</v>
          </cell>
          <cell r="I792">
            <v>5.7883589562342327E-5</v>
          </cell>
          <cell r="J792">
            <v>6.0145336221542382E-5</v>
          </cell>
          <cell r="K792">
            <v>4.3476292225672055E-5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3.340243749817596E-4</v>
          </cell>
          <cell r="F793">
            <v>5.1889877650594966E-4</v>
          </cell>
          <cell r="G793">
            <v>7.7839139083981214E-4</v>
          </cell>
          <cell r="H793">
            <v>6.0868125309142176E-4</v>
          </cell>
          <cell r="I793">
            <v>5.6772816556729835E-4</v>
          </cell>
          <cell r="J793">
            <v>5.6147400094518107E-4</v>
          </cell>
          <cell r="K793">
            <v>3.9602111859375139E-4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3.1439749619502402E-7</v>
          </cell>
          <cell r="F794">
            <v>6.5662916004194795E-8</v>
          </cell>
          <cell r="G794">
            <v>9.9737718100316705E-8</v>
          </cell>
          <cell r="H794">
            <v>2.81506235332903E-8</v>
          </cell>
          <cell r="I794">
            <v>5.8067978889824801E-8</v>
          </cell>
          <cell r="J794">
            <v>9.7976273411274704E-8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3.1439749619502402E-7</v>
          </cell>
          <cell r="F795">
            <v>1.4735458403223501E-7</v>
          </cell>
          <cell r="G795">
            <v>2.5703321990693003E-7</v>
          </cell>
          <cell r="H795">
            <v>3.3830285971164998E-8</v>
          </cell>
          <cell r="I795">
            <v>5.9118653240927206E-8</v>
          </cell>
          <cell r="J795">
            <v>7.6215248286140896E-8</v>
          </cell>
          <cell r="K795">
            <v>1.1349805506283375E-7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0.44174158171040301</v>
          </cell>
          <cell r="E796">
            <v>0.44095171019564999</v>
          </cell>
          <cell r="F796">
            <v>0.43785740064046302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5.9965061311777451E-2</v>
          </cell>
          <cell r="E797">
            <v>4.8003739614469063E-2</v>
          </cell>
          <cell r="F797">
            <v>3.0010508713949363E-2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6.0264881543029098E-3</v>
          </cell>
          <cell r="E798">
            <v>6.0157122809774855E-3</v>
          </cell>
          <cell r="F798">
            <v>5.9734979623528393E-3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1.3033034805235314E-3</v>
          </cell>
          <cell r="E799">
            <v>1.04265638017014E-3</v>
          </cell>
          <cell r="F799">
            <v>6.5166023760633498E-4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5.5134386770899997E-2</v>
          </cell>
          <cell r="F800">
            <v>0.1157804990545831</v>
          </cell>
          <cell r="G800">
            <v>0.1307603188912089</v>
          </cell>
          <cell r="H800">
            <v>4.0722872597926799E-2</v>
          </cell>
          <cell r="I800">
            <v>3.6035914655691698E-2</v>
          </cell>
          <cell r="J800">
            <v>4.3769348744190702E-2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5.5156023558354369E-5</v>
          </cell>
          <cell r="F801">
            <v>1.1854170661320518E-4</v>
          </cell>
          <cell r="G801">
            <v>1.38030173665036E-4</v>
          </cell>
          <cell r="H801">
            <v>4.7418624109372485E-5</v>
          </cell>
          <cell r="I801">
            <v>4.4150378749675898E-5</v>
          </cell>
          <cell r="J801">
            <v>5.5031740929742035E-5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9.7756004912943179E-4</v>
          </cell>
          <cell r="F802">
            <v>2.0528457279181409E-3</v>
          </cell>
          <cell r="G802">
            <v>2.318445370411508E-3</v>
          </cell>
          <cell r="H802">
            <v>7.2203674819019102E-4</v>
          </cell>
          <cell r="I802">
            <v>6.3893465701581064E-4</v>
          </cell>
          <cell r="J802">
            <v>7.7605228269841768E-4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8.15561005815997E-7</v>
          </cell>
          <cell r="F803">
            <v>7.1333496099110901E-7</v>
          </cell>
          <cell r="G803">
            <v>3.47266032765671E-7</v>
          </cell>
          <cell r="H803">
            <v>6.78118411776586E-8</v>
          </cell>
          <cell r="I803">
            <v>5.8543404306375298E-8</v>
          </cell>
          <cell r="J803">
            <v>1.6680608795178301E-8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8.15561005815997E-7</v>
          </cell>
          <cell r="F804">
            <v>1.52889596680711E-6</v>
          </cell>
          <cell r="G804">
            <v>1.5438157883491599E-6</v>
          </cell>
          <cell r="H804">
            <v>2.1995922833230603E-7</v>
          </cell>
          <cell r="I804">
            <v>1.26355245484034E-7</v>
          </cell>
          <cell r="J804">
            <v>4.4326485172395903E-8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1.1663033219472299E-2</v>
          </cell>
          <cell r="F805">
            <v>5.4643905957486298E-2</v>
          </cell>
          <cell r="G805">
            <v>7.2148018881881104E-2</v>
          </cell>
          <cell r="H805">
            <v>5.1022232833681902E-2</v>
          </cell>
          <cell r="I805">
            <v>4.9692230633828001E-2</v>
          </cell>
          <cell r="J805">
            <v>4.0816276797981603E-2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7.7937925348737637E-6</v>
          </cell>
          <cell r="F806">
            <v>3.7369020431281823E-5</v>
          </cell>
          <cell r="G806">
            <v>5.1203499610748149E-5</v>
          </cell>
          <cell r="H806">
            <v>4.0010267809874264E-5</v>
          </cell>
          <cell r="I806">
            <v>4.0721394701970738E-5</v>
          </cell>
          <cell r="J806">
            <v>3.5142776968441791E-5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2.0679136913958002E-4</v>
          </cell>
          <cell r="F807">
            <v>9.6886358080649571E-4</v>
          </cell>
          <cell r="G807">
            <v>1.279220192941155E-3</v>
          </cell>
          <cell r="H807">
            <v>9.046495183276938E-4</v>
          </cell>
          <cell r="I807">
            <v>8.8106791903950349E-4</v>
          </cell>
          <cell r="J807">
            <v>7.2369285102804096E-4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H808">
            <v>1.04037712126582E-7</v>
          </cell>
          <cell r="I808">
            <v>2.0859087430976799E-8</v>
          </cell>
          <cell r="J808">
            <v>1.00193719170678E-8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G809">
            <v>-4.0333217911476102E-8</v>
          </cell>
          <cell r="H809">
            <v>1.04037712126582E-7</v>
          </cell>
          <cell r="I809">
            <v>1.0510395156770701E-7</v>
          </cell>
          <cell r="J809">
            <v>1.3869625106069999E-8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18.873094866682301</v>
          </cell>
          <cell r="C9">
            <v>22.216993242513894</v>
          </cell>
          <cell r="D9">
            <v>26.70815228420587</v>
          </cell>
          <cell r="E9">
            <v>40.786695939623129</v>
          </cell>
          <cell r="F9">
            <v>61.143079701786299</v>
          </cell>
          <cell r="G9">
            <v>76.093439213793133</v>
          </cell>
          <cell r="H9">
            <v>84.45462728936127</v>
          </cell>
          <cell r="I9">
            <v>90.566928486846393</v>
          </cell>
          <cell r="J9">
            <v>91.688053238804656</v>
          </cell>
          <cell r="K9">
            <v>93.704573437564079</v>
          </cell>
          <cell r="L9">
            <v>93.631909895827107</v>
          </cell>
          <cell r="M9">
            <v>95.857049251625995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1.6477043329003582E-3</v>
          </cell>
          <cell r="H28">
            <v>0.43120807284903595</v>
          </cell>
          <cell r="I28">
            <v>0.4271052603951847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82.760059171339577</v>
          </cell>
          <cell r="C14">
            <v>83.109733931969075</v>
          </cell>
          <cell r="D14">
            <v>73.080072760739924</v>
          </cell>
          <cell r="E14">
            <v>73.079945728198311</v>
          </cell>
          <cell r="F14">
            <v>57.315607649311204</v>
          </cell>
          <cell r="G14">
            <v>33.159838847446423</v>
          </cell>
          <cell r="H14">
            <v>5.4391468566553289</v>
          </cell>
          <cell r="I14">
            <v>38.859115235144657</v>
          </cell>
          <cell r="J14">
            <v>38.830448288259426</v>
          </cell>
          <cell r="K14">
            <v>38.71747046426831</v>
          </cell>
          <cell r="L14">
            <v>38.717615228840501</v>
          </cell>
          <cell r="M14">
            <v>38.719343322956213</v>
          </cell>
        </row>
        <row r="15">
          <cell r="B15">
            <v>66.745699666179078</v>
          </cell>
          <cell r="C15">
            <v>49.798853935380883</v>
          </cell>
          <cell r="D15">
            <v>68.895853448045358</v>
          </cell>
          <cell r="E15">
            <v>67.311929100741168</v>
          </cell>
          <cell r="F15">
            <v>69.602706124971121</v>
          </cell>
          <cell r="G15">
            <v>71.937099414999579</v>
          </cell>
          <cell r="H15">
            <v>73.091686484683819</v>
          </cell>
          <cell r="I15">
            <v>74.836095796399377</v>
          </cell>
          <cell r="J15">
            <v>74.836092871661194</v>
          </cell>
          <cell r="K15">
            <v>74.836088999309837</v>
          </cell>
          <cell r="L15">
            <v>74.836086099863181</v>
          </cell>
          <cell r="M15">
            <v>74.836049690777074</v>
          </cell>
        </row>
        <row r="16">
          <cell r="B16">
            <v>66.632439430631521</v>
          </cell>
          <cell r="C16">
            <v>55.764113418267996</v>
          </cell>
          <cell r="D16">
            <v>65.580722788634432</v>
          </cell>
          <cell r="E16">
            <v>67.330329908696655</v>
          </cell>
          <cell r="F16">
            <v>66.883761789802321</v>
          </cell>
          <cell r="G16">
            <v>66.377678966756832</v>
          </cell>
          <cell r="H16">
            <v>67.051300997199874</v>
          </cell>
          <cell r="I16">
            <v>66.284093628460596</v>
          </cell>
          <cell r="J16">
            <v>66.284104996005112</v>
          </cell>
          <cell r="K16">
            <v>66.284123943911311</v>
          </cell>
          <cell r="L16">
            <v>66.284145374425592</v>
          </cell>
          <cell r="M16">
            <v>66.28427133594181</v>
          </cell>
        </row>
        <row r="17">
          <cell r="B17">
            <v>12.841930522099195</v>
          </cell>
          <cell r="C17">
            <v>16.040649178621102</v>
          </cell>
          <cell r="D17">
            <v>1.8600070049927218</v>
          </cell>
          <cell r="E17">
            <v>13.915443194931017</v>
          </cell>
          <cell r="F17">
            <v>13.187810259119688</v>
          </cell>
          <cell r="G17">
            <v>13.607571742861104</v>
          </cell>
          <cell r="H17">
            <v>13.755163352567608</v>
          </cell>
          <cell r="I17">
            <v>13.861381924950932</v>
          </cell>
          <cell r="J17">
            <v>17.033099777435467</v>
          </cell>
          <cell r="K17">
            <v>15.404212993242306</v>
          </cell>
          <cell r="L17">
            <v>15.206477451767308</v>
          </cell>
          <cell r="M17">
            <v>16.930349007007138</v>
          </cell>
        </row>
        <row r="18">
          <cell r="B18">
            <v>3.9619764305630079E-2</v>
          </cell>
          <cell r="C18">
            <v>1.7092036953217883E-4</v>
          </cell>
          <cell r="D18">
            <v>1.0067519429911621E-2</v>
          </cell>
          <cell r="E18">
            <v>1.4102668064710474E-3</v>
          </cell>
          <cell r="F18">
            <v>1.7573740971637806E-3</v>
          </cell>
          <cell r="G18">
            <v>0.16793753913890419</v>
          </cell>
          <cell r="H18">
            <v>4.8610734917826304E-2</v>
          </cell>
          <cell r="I18">
            <v>4.1763718327281161E-5</v>
          </cell>
          <cell r="J18">
            <v>1.7185764439680694E-3</v>
          </cell>
          <cell r="K18">
            <v>3.6987480662739066E-4</v>
          </cell>
          <cell r="L18">
            <v>3.9241383251921582E-4</v>
          </cell>
          <cell r="M18">
            <v>4.5934594907130641E-4</v>
          </cell>
        </row>
        <row r="19">
          <cell r="B19">
            <v>6.5070197547912132</v>
          </cell>
          <cell r="C19">
            <v>7.3421825702484318</v>
          </cell>
          <cell r="D19">
            <v>8.3647646515258245</v>
          </cell>
          <cell r="E19">
            <v>7.3981611132723106</v>
          </cell>
          <cell r="F19">
            <v>7.4918836688151247</v>
          </cell>
          <cell r="G19">
            <v>7.2252015267896361</v>
          </cell>
          <cell r="H19">
            <v>4.8864884864420945</v>
          </cell>
          <cell r="I19">
            <v>5.126390705940068</v>
          </cell>
          <cell r="J19">
            <v>4.8881358187509711</v>
          </cell>
          <cell r="K19">
            <v>4.6566448539333285</v>
          </cell>
          <cell r="L19">
            <v>4.6563001375173547</v>
          </cell>
          <cell r="M19">
            <v>4.6566054631408695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1.0855079951892872</v>
          </cell>
          <cell r="H20">
            <v>4.6791085125700533</v>
          </cell>
          <cell r="I20">
            <v>4.8958761212770456</v>
          </cell>
          <cell r="J20">
            <v>4.6683074466538015</v>
          </cell>
          <cell r="K20">
            <v>4.4472524461611505</v>
          </cell>
          <cell r="L20">
            <v>4.4469313628200373</v>
          </cell>
          <cell r="M20">
            <v>4.4472665291534108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2.9671064351045477E-4</v>
          </cell>
          <cell r="H21">
            <v>6.2332193212903469E-4</v>
          </cell>
          <cell r="I21">
            <v>5.1417043870198766E-3</v>
          </cell>
          <cell r="J21">
            <v>6.481130788253511E-3</v>
          </cell>
          <cell r="K21">
            <v>8.0908043493398852E-3</v>
          </cell>
          <cell r="L21">
            <v>9.0025396647353435E-3</v>
          </cell>
          <cell r="M21">
            <v>1.3231312218978162E-2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8.2255159816300443E-5</v>
          </cell>
          <cell r="H22">
            <v>2.0452654442849872E-4</v>
          </cell>
          <cell r="I22">
            <v>8.8202402093306969E-3</v>
          </cell>
          <cell r="J22">
            <v>1.3332438677962164E-2</v>
          </cell>
          <cell r="K22">
            <v>1.3013172500867474E-2</v>
          </cell>
          <cell r="L22">
            <v>1.4462138942813249E-2</v>
          </cell>
          <cell r="M22">
            <v>2.1683425470057586E-2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6.2844370506288201E-4</v>
          </cell>
          <cell r="I23">
            <v>9.5897182931452152E-3</v>
          </cell>
          <cell r="J23">
            <v>1.1383289129259904</v>
          </cell>
          <cell r="K23">
            <v>1.5371481777384775</v>
          </cell>
          <cell r="L23">
            <v>1.5344462583916854</v>
          </cell>
          <cell r="M23">
            <v>1.5184896420419431</v>
          </cell>
        </row>
        <row r="24">
          <cell r="B24">
            <v>0.96589976294297986</v>
          </cell>
          <cell r="C24">
            <v>1.0012736016310863E-3</v>
          </cell>
          <cell r="D24">
            <v>7.2022328399021646E-3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0.32428780084652409</v>
          </cell>
          <cell r="C25">
            <v>1.0876311555729999E-3</v>
          </cell>
          <cell r="D25">
            <v>0.443319343627125</v>
          </cell>
          <cell r="E25">
            <v>1.0710674948168937E-2</v>
          </cell>
          <cell r="F25">
            <v>0.17766736127209151</v>
          </cell>
          <cell r="G25">
            <v>0.66108524643278965</v>
          </cell>
          <cell r="H25">
            <v>0.26960160905880393</v>
          </cell>
          <cell r="I25">
            <v>0.55782633168209472</v>
          </cell>
          <cell r="J25">
            <v>0.96964050801405599</v>
          </cell>
          <cell r="K25">
            <v>1.0459362629268774</v>
          </cell>
          <cell r="L25">
            <v>1.0566819968645604</v>
          </cell>
          <cell r="M25">
            <v>1.0619928004705488</v>
          </cell>
        </row>
        <row r="26">
          <cell r="B26">
            <v>1.5475683434201577</v>
          </cell>
          <cell r="C26">
            <v>1.4215134228020607</v>
          </cell>
          <cell r="D26">
            <v>1.347006556184724</v>
          </cell>
          <cell r="E26">
            <v>1.4062854711296471</v>
          </cell>
          <cell r="F26">
            <v>1.3957230446272173</v>
          </cell>
          <cell r="G26">
            <v>1.3768171483026299</v>
          </cell>
          <cell r="H26">
            <v>0.73306219831234409</v>
          </cell>
          <cell r="I26">
            <v>0.75043053554200745</v>
          </cell>
          <cell r="J26">
            <v>0.73971927401154858</v>
          </cell>
          <cell r="K26">
            <v>0.72917787015493796</v>
          </cell>
          <cell r="L26">
            <v>0.73087107444161103</v>
          </cell>
          <cell r="M26">
            <v>0.73106256194887798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0.18163498209882534</v>
          </cell>
          <cell r="H27">
            <v>0.75622732207311871</v>
          </cell>
          <cell r="I27">
            <v>0.78410981626961163</v>
          </cell>
          <cell r="J27">
            <v>0.74767482578624145</v>
          </cell>
          <cell r="K27">
            <v>0.71226473016707226</v>
          </cell>
          <cell r="L27">
            <v>0.71222337999798147</v>
          </cell>
          <cell r="M27">
            <v>0.71226965531259168</v>
          </cell>
        </row>
        <row r="28">
          <cell r="B28">
            <v>1.8197643612397106E-3</v>
          </cell>
          <cell r="C28">
            <v>1.2788740848975562E-4</v>
          </cell>
          <cell r="D28">
            <v>2.8466485367321962E-3</v>
          </cell>
          <cell r="E28">
            <v>9.4949631056103065E-4</v>
          </cell>
          <cell r="F28">
            <v>8.5342675538208664E-4</v>
          </cell>
          <cell r="G28">
            <v>3.7244947977136669E-3</v>
          </cell>
          <cell r="H28">
            <v>7.3298470842039559E-4</v>
          </cell>
          <cell r="I28">
            <v>7.62439618946486E-6</v>
          </cell>
          <cell r="J28">
            <v>7.0770068887254911E-5</v>
          </cell>
          <cell r="K28">
            <v>5.6864209266715003E-5</v>
          </cell>
          <cell r="L28">
            <v>5.9174897724545403E-5</v>
          </cell>
          <cell r="M28">
            <v>6.3760195842399453E-5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0.2568738264644328</v>
          </cell>
          <cell r="H30">
            <v>0.31887987605151186</v>
          </cell>
          <cell r="I30">
            <v>0.31921116564455981</v>
          </cell>
          <cell r="J30">
            <v>0.52775681536502173</v>
          </cell>
          <cell r="K30">
            <v>1.1304132274422247</v>
          </cell>
          <cell r="L30">
            <v>1.1357676957676002</v>
          </cell>
          <cell r="M30">
            <v>1.1384074454900428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4.22167895584842E-4</v>
          </cell>
          <cell r="H31">
            <v>1.0540042677148947E-2</v>
          </cell>
          <cell r="I31">
            <v>0.234859061727483</v>
          </cell>
          <cell r="J31">
            <v>0.41473176376380599</v>
          </cell>
          <cell r="K31">
            <v>0.4472699584210712</v>
          </cell>
          <cell r="L31">
            <v>0.45193128011588896</v>
          </cell>
          <cell r="M31">
            <v>0.45314020232968927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6.4433830472535439E-2</v>
          </cell>
          <cell r="I32">
            <v>6.4377708313955159E-2</v>
          </cell>
          <cell r="J32">
            <v>3.395510311872893E-2</v>
          </cell>
          <cell r="K32">
            <v>6.323077878964567E-2</v>
          </cell>
          <cell r="L32">
            <v>6.3671152591633015E-2</v>
          </cell>
          <cell r="M32">
            <v>6.4866410771635866E-2</v>
          </cell>
        </row>
        <row r="33">
          <cell r="B33">
            <v>0.52400000000000047</v>
          </cell>
          <cell r="C33">
            <v>0.54529229425869519</v>
          </cell>
          <cell r="D33">
            <v>0.50316489259224451</v>
          </cell>
          <cell r="E33">
            <v>0.8656492381105505</v>
          </cell>
          <cell r="F33">
            <v>0.91213525871516532</v>
          </cell>
          <cell r="G33">
            <v>0.91276551361323377</v>
          </cell>
          <cell r="H33">
            <v>1.0201346492809544</v>
          </cell>
          <cell r="I33">
            <v>1.0209982871765344</v>
          </cell>
          <cell r="J33">
            <v>1.0235388153593252</v>
          </cell>
          <cell r="K33">
            <v>1.0245885959827623</v>
          </cell>
          <cell r="L33">
            <v>1.025003789766243</v>
          </cell>
          <cell r="M33">
            <v>1.0251035943708178</v>
          </cell>
        </row>
        <row r="34">
          <cell r="B34">
            <v>0</v>
          </cell>
          <cell r="C34">
            <v>0</v>
          </cell>
          <cell r="D34">
            <v>1.4256685564060585E-3</v>
          </cell>
          <cell r="E34">
            <v>0.34311342454239013</v>
          </cell>
          <cell r="F34">
            <v>2.3203444248198597</v>
          </cell>
          <cell r="G34">
            <v>18.928670132641507</v>
          </cell>
          <cell r="H34">
            <v>30.602915002919282</v>
          </cell>
          <cell r="I34">
            <v>33.411087273509509</v>
          </cell>
          <cell r="J34">
            <v>32.242135494358962</v>
          </cell>
          <cell r="K34">
            <v>30.345497132400055</v>
          </cell>
          <cell r="L34">
            <v>17.518661271315946</v>
          </cell>
          <cell r="M34">
            <v>11.697233381045626</v>
          </cell>
        </row>
        <row r="35">
          <cell r="B35">
            <v>3.517953999707534</v>
          </cell>
          <cell r="C35">
            <v>4.8486224349915323</v>
          </cell>
          <cell r="D35">
            <v>11.810772487572203</v>
          </cell>
          <cell r="E35">
            <v>13.976232760097981</v>
          </cell>
          <cell r="F35">
            <v>19.784635982173715</v>
          </cell>
          <cell r="G35">
            <v>20.793898808585315</v>
          </cell>
          <cell r="H35">
            <v>21.854601855879086</v>
          </cell>
          <cell r="I35">
            <v>22.969407245797235</v>
          </cell>
          <cell r="J35">
            <v>24.14107826048124</v>
          </cell>
          <cell r="K35">
            <v>25.372516506428841</v>
          </cell>
          <cell r="L35">
            <v>26.666770826688406</v>
          </cell>
          <cell r="M35">
            <v>28.027045295840939</v>
          </cell>
        </row>
        <row r="36">
          <cell r="B36">
            <v>2.1349390887346629</v>
          </cell>
          <cell r="C36">
            <v>3.3906862501771853</v>
          </cell>
          <cell r="D36">
            <v>7.2399551769826918</v>
          </cell>
          <cell r="E36">
            <v>18.916983193958419</v>
          </cell>
          <cell r="F36">
            <v>28.55314269300257</v>
          </cell>
          <cell r="G36">
            <v>30.010112678689318</v>
          </cell>
          <cell r="H36">
            <v>31.545068645031165</v>
          </cell>
          <cell r="I36">
            <v>33.154190578136117</v>
          </cell>
          <cell r="J36">
            <v>34.845389550670511</v>
          </cell>
          <cell r="K36">
            <v>36.622859228360532</v>
          </cell>
          <cell r="L36">
            <v>38.491006424164681</v>
          </cell>
          <cell r="M36">
            <v>40.454473366296604</v>
          </cell>
        </row>
        <row r="37">
          <cell r="B37">
            <v>0.86248322578584768</v>
          </cell>
          <cell r="C37">
            <v>1.28760616193958</v>
          </cell>
          <cell r="D37">
            <v>5.8107679726218384</v>
          </cell>
          <cell r="E37">
            <v>13.46067889395994</v>
          </cell>
          <cell r="F37">
            <v>35.794823158408249</v>
          </cell>
          <cell r="G37">
            <v>37.625881474017945</v>
          </cell>
          <cell r="H37">
            <v>40.341712923716535</v>
          </cell>
          <cell r="I37">
            <v>42.399550408321105</v>
          </cell>
          <cell r="J37">
            <v>44.56235536201126</v>
          </cell>
          <cell r="K37">
            <v>46.835486806357785</v>
          </cell>
          <cell r="L37">
            <v>49.224575442931538</v>
          </cell>
          <cell r="M37">
            <v>51.735538564244166</v>
          </cell>
        </row>
        <row r="38">
          <cell r="B38">
            <v>2.8396236857719668</v>
          </cell>
          <cell r="C38">
            <v>3.2944552344839568</v>
          </cell>
          <cell r="D38">
            <v>3.9371752635126893</v>
          </cell>
          <cell r="E38">
            <v>4.4100727068487657</v>
          </cell>
          <cell r="F38">
            <v>4.636183143054037</v>
          </cell>
          <cell r="G38">
            <v>27.726868962457875</v>
          </cell>
          <cell r="H38">
            <v>29.141231579261778</v>
          </cell>
          <cell r="I38">
            <v>30.627728875325513</v>
          </cell>
          <cell r="J38">
            <v>32.190051493461318</v>
          </cell>
          <cell r="K38">
            <v>33.832068765583671</v>
          </cell>
          <cell r="L38">
            <v>35.557846360291357</v>
          </cell>
          <cell r="M38">
            <v>37.371656690492514</v>
          </cell>
        </row>
        <row r="39">
          <cell r="B39">
            <v>0.66999952774213545</v>
          </cell>
          <cell r="C39">
            <v>8.4609716857113992E-2</v>
          </cell>
          <cell r="D39">
            <v>5.5001768286192104E-2</v>
          </cell>
          <cell r="E39">
            <v>0.16755324724809306</v>
          </cell>
          <cell r="F39">
            <v>0.29765501857963533</v>
          </cell>
          <cell r="G39">
            <v>0.27060428904089423</v>
          </cell>
          <cell r="H39">
            <v>0.19797998095512037</v>
          </cell>
          <cell r="I39">
            <v>5.1629506717885673E-2</v>
          </cell>
          <cell r="J39">
            <v>0.42163195995249791</v>
          </cell>
          <cell r="K39">
            <v>0.34040913762098302</v>
          </cell>
          <cell r="L39">
            <v>0.42217488353185995</v>
          </cell>
          <cell r="M39">
            <v>0.42209177081027105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4.217660962264236E-3</v>
          </cell>
          <cell r="H40">
            <v>4.8520970448907496E-3</v>
          </cell>
          <cell r="I40">
            <v>2.9894381588966828E-2</v>
          </cell>
          <cell r="J40">
            <v>0.24380253501654772</v>
          </cell>
          <cell r="K40">
            <v>0.19686655488943616</v>
          </cell>
          <cell r="L40">
            <v>0.24413924031261489</v>
          </cell>
          <cell r="M40">
            <v>0.24409452847660937</v>
          </cell>
        </row>
        <row r="41">
          <cell r="B41">
            <v>7.0539524560189582E-2</v>
          </cell>
          <cell r="C41">
            <v>0.17130757796109281</v>
          </cell>
          <cell r="D41">
            <v>7.4980460834959545E-3</v>
          </cell>
          <cell r="E41">
            <v>0.16922686514280322</v>
          </cell>
          <cell r="F41">
            <v>0.16897534781773974</v>
          </cell>
          <cell r="G41">
            <v>0</v>
          </cell>
          <cell r="H41">
            <v>0</v>
          </cell>
          <cell r="I41">
            <v>0</v>
          </cell>
          <cell r="J41">
            <v>2.8902216828110695E-3</v>
          </cell>
          <cell r="K41">
            <v>3.3608275802957119E-3</v>
          </cell>
          <cell r="L41">
            <v>5.4831409800911689E-3</v>
          </cell>
          <cell r="M41">
            <v>7.996426336909182E-3</v>
          </cell>
        </row>
        <row r="42">
          <cell r="B42">
            <v>0.17261672951005116</v>
          </cell>
          <cell r="C42">
            <v>0.49584005008130755</v>
          </cell>
          <cell r="D42">
            <v>1.1467275991761714</v>
          </cell>
          <cell r="E42">
            <v>1.56935477520158</v>
          </cell>
          <cell r="F42">
            <v>1.3985230103875099</v>
          </cell>
          <cell r="G42">
            <v>0.82885427561201108</v>
          </cell>
          <cell r="H42">
            <v>1.1311388397257021</v>
          </cell>
          <cell r="I42">
            <v>0.58457740433650407</v>
          </cell>
          <cell r="J42">
            <v>2.0910362160056366E-2</v>
          </cell>
          <cell r="K42">
            <v>4.520772118472129E-3</v>
          </cell>
          <cell r="L42">
            <v>4.4614510605905031E-3</v>
          </cell>
          <cell r="M42">
            <v>5.0036737646924961E-3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1.837824219114861</v>
          </cell>
          <cell r="H43">
            <v>3.6232701812268733</v>
          </cell>
          <cell r="I43">
            <v>4.2954571429860993</v>
          </cell>
          <cell r="J43">
            <v>4.2933753210519443</v>
          </cell>
          <cell r="K43">
            <v>4.29547715334113</v>
          </cell>
          <cell r="L43">
            <v>4.2954674082520024</v>
          </cell>
          <cell r="M43">
            <v>4.2955427441329137</v>
          </cell>
        </row>
        <row r="44">
          <cell r="B44">
            <v>0.2300795283893417</v>
          </cell>
          <cell r="C44">
            <v>0.24358337097932775</v>
          </cell>
          <cell r="D44">
            <v>0.33672596502163543</v>
          </cell>
          <cell r="E44">
            <v>0.33296711994827466</v>
          </cell>
          <cell r="F44">
            <v>0.32920716378409698</v>
          </cell>
          <cell r="G44">
            <v>0.30755858256799418</v>
          </cell>
          <cell r="H44">
            <v>1.2416934580115038E-3</v>
          </cell>
          <cell r="I44">
            <v>8.4116163333259047E-4</v>
          </cell>
          <cell r="J44">
            <v>7.6022117438435781E-4</v>
          </cell>
          <cell r="K44">
            <v>5.6046491688558459E-4</v>
          </cell>
          <cell r="L44">
            <v>3.8764136228723112E-4</v>
          </cell>
          <cell r="M44">
            <v>1.9910922838853526E-4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1.8063081060344963E-2</v>
          </cell>
          <cell r="H45">
            <v>0.31844699023428708</v>
          </cell>
          <cell r="I45">
            <v>0.65190561625743326</v>
          </cell>
          <cell r="J45">
            <v>0.59203250382260253</v>
          </cell>
          <cell r="K45">
            <v>0.59219982660256332</v>
          </cell>
          <cell r="L45">
            <v>0.5925215825234128</v>
          </cell>
          <cell r="M45">
            <v>0.59279664621289985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0.89182146605158585</v>
          </cell>
          <cell r="G46">
            <v>0.43862445149616347</v>
          </cell>
          <cell r="H46">
            <v>0.43865886307488361</v>
          </cell>
          <cell r="I46">
            <v>0.44235152250896886</v>
          </cell>
          <cell r="J46">
            <v>0.90775568925714756</v>
          </cell>
          <cell r="K46">
            <v>0.90788923694813684</v>
          </cell>
          <cell r="L46">
            <v>2.4482286079632063</v>
          </cell>
          <cell r="M46">
            <v>2.4487831491401466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4.6130154846747073E-3</v>
          </cell>
          <cell r="G47">
            <v>1.1658876459699709E-2</v>
          </cell>
          <cell r="H47">
            <v>1.8638544336967402E-2</v>
          </cell>
          <cell r="I47">
            <v>6.0181042424110476E-3</v>
          </cell>
          <cell r="J47">
            <v>4.6461303086191398E-3</v>
          </cell>
          <cell r="K47">
            <v>6.1785869646903448E-3</v>
          </cell>
          <cell r="L47">
            <v>3.7862993541772742E-3</v>
          </cell>
          <cell r="M47">
            <v>3.9422641585136796E-3</v>
          </cell>
        </row>
        <row r="48">
          <cell r="B48">
            <v>1.9842980451251716E-2</v>
          </cell>
          <cell r="C48">
            <v>6.8278528327055266E-3</v>
          </cell>
          <cell r="D48">
            <v>1.817809247600409E-2</v>
          </cell>
          <cell r="E48">
            <v>1.3197462280953495E-2</v>
          </cell>
          <cell r="F48">
            <v>1.0348699287807031E-2</v>
          </cell>
          <cell r="G48">
            <v>5.3240631542214112E-3</v>
          </cell>
          <cell r="H48">
            <v>0</v>
          </cell>
          <cell r="I48">
            <v>0</v>
          </cell>
          <cell r="J48">
            <v>7.467234122854923E-3</v>
          </cell>
          <cell r="K48">
            <v>1.2858050498326865E-2</v>
          </cell>
          <cell r="L48">
            <v>2.2857199130684448E-2</v>
          </cell>
          <cell r="M48">
            <v>2.6669629616976297E-2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4.5073752300232592E-3</v>
          </cell>
          <cell r="K49">
            <v>8.0883591996739092E-3</v>
          </cell>
          <cell r="L49">
            <v>8.0988477522080105E-3</v>
          </cell>
          <cell r="M49">
            <v>1.5229407616322506E-2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2.9349644263295168E-3</v>
          </cell>
          <cell r="F50">
            <v>4.8246702059991957E-3</v>
          </cell>
          <cell r="G50">
            <v>1.2645885355171024E-2</v>
          </cell>
          <cell r="H50">
            <v>1.4287092206774404E-2</v>
          </cell>
          <cell r="I50">
            <v>2.5532490144276006E-2</v>
          </cell>
          <cell r="J50">
            <v>1.7015939806568858E-2</v>
          </cell>
          <cell r="K50">
            <v>1.2218966048900663E-2</v>
          </cell>
          <cell r="L50">
            <v>1.1096287943190149E-2</v>
          </cell>
          <cell r="M50">
            <v>1.4906255397891859E-2</v>
          </cell>
        </row>
        <row r="51">
          <cell r="B51">
            <v>3.0485634694467544E-2</v>
          </cell>
          <cell r="C51">
            <v>4.8075952558624471E-2</v>
          </cell>
          <cell r="D51">
            <v>0.19553982844372966</v>
          </cell>
          <cell r="E51">
            <v>0.19330183861074726</v>
          </cell>
          <cell r="F51">
            <v>0.19361169895616609</v>
          </cell>
          <cell r="G51">
            <v>9.6138947445560979E-2</v>
          </cell>
          <cell r="H51">
            <v>0</v>
          </cell>
          <cell r="I51">
            <v>0</v>
          </cell>
          <cell r="J51">
            <v>1.0373595683494797E-2</v>
          </cell>
          <cell r="K51">
            <v>0.11182553118000514</v>
          </cell>
          <cell r="L51">
            <v>0.1202110483408433</v>
          </cell>
          <cell r="M51">
            <v>0.14041426432768325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1.0006328303334505E-2</v>
          </cell>
          <cell r="K52">
            <v>2.0681851075301232E-2</v>
          </cell>
          <cell r="L52">
            <v>1.7974927880469227E-2</v>
          </cell>
          <cell r="M52">
            <v>3.7576402252785246E-2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4.7198547333730002E-3</v>
          </cell>
          <cell r="F53">
            <v>7.2315266781593866E-3</v>
          </cell>
          <cell r="G53">
            <v>8.040105635519372E-2</v>
          </cell>
          <cell r="H53">
            <v>0.15711485498744723</v>
          </cell>
          <cell r="I53">
            <v>0.16009064161555817</v>
          </cell>
          <cell r="J53">
            <v>0.14884060995697793</v>
          </cell>
          <cell r="K53">
            <v>7.1670794033763072E-2</v>
          </cell>
          <cell r="L53">
            <v>5.8995350047731848E-2</v>
          </cell>
          <cell r="M53">
            <v>4.4569880350851819E-2</v>
          </cell>
        </row>
        <row r="54">
          <cell r="B54">
            <v>0.95940358870742104</v>
          </cell>
          <cell r="C54">
            <v>1.1065437304654291</v>
          </cell>
          <cell r="D54">
            <v>1.4020870204901048</v>
          </cell>
          <cell r="E54">
            <v>1.4022092300824429</v>
          </cell>
          <cell r="F54">
            <v>1.4436200546710758</v>
          </cell>
          <cell r="G54">
            <v>1.4436420050633865</v>
          </cell>
          <cell r="H54">
            <v>1.4652163227900357</v>
          </cell>
          <cell r="I54">
            <v>1.480646839974074</v>
          </cell>
          <cell r="J54">
            <v>1.5052392935247019</v>
          </cell>
          <cell r="K54">
            <v>1.5083917278303554</v>
          </cell>
          <cell r="L54">
            <v>1.614865668518541</v>
          </cell>
          <cell r="M54">
            <v>1.6150748670098727</v>
          </cell>
        </row>
        <row r="55">
          <cell r="B55">
            <v>0.59443552785337861</v>
          </cell>
          <cell r="C55">
            <v>0.62594927627109065</v>
          </cell>
          <cell r="D55">
            <v>0.6141074822393876</v>
          </cell>
          <cell r="E55">
            <v>0.51597600800711108</v>
          </cell>
          <cell r="F55">
            <v>0.45142433732011783</v>
          </cell>
          <cell r="G55">
            <v>0.22202782662701567</v>
          </cell>
          <cell r="H55">
            <v>0</v>
          </cell>
          <cell r="I55">
            <v>0</v>
          </cell>
          <cell r="J55">
            <v>9.8802338097316849E-3</v>
          </cell>
          <cell r="K55">
            <v>1.4920486056042206E-2</v>
          </cell>
          <cell r="L55">
            <v>1.5189011653386089E-2</v>
          </cell>
          <cell r="M55">
            <v>2.2487145343447021E-2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3.3591743980880425E-3</v>
          </cell>
          <cell r="F56">
            <v>3.2730173857953761E-3</v>
          </cell>
          <cell r="G56">
            <v>8.3844882965216343E-3</v>
          </cell>
          <cell r="H56">
            <v>9.1392922684988467E-3</v>
          </cell>
          <cell r="I56">
            <v>2.8789556157351466E-2</v>
          </cell>
          <cell r="J56">
            <v>2.0593726305194387E-2</v>
          </cell>
          <cell r="K56">
            <v>1.0142526700624387E-2</v>
          </cell>
          <cell r="L56">
            <v>8.6477155403433294E-3</v>
          </cell>
          <cell r="M56">
            <v>1.2573560524838977E-2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6.1849115568301423E-3</v>
          </cell>
          <cell r="F57">
            <v>2.0415238617816741E-2</v>
          </cell>
          <cell r="G57">
            <v>2.2343027974578107E-2</v>
          </cell>
          <cell r="H57">
            <v>2.7424006180705542E-2</v>
          </cell>
          <cell r="I57">
            <v>3.2932978654587143E-2</v>
          </cell>
          <cell r="J57">
            <v>4.7784550122997795E-2</v>
          </cell>
          <cell r="K57">
            <v>5.5115079194864809E-2</v>
          </cell>
          <cell r="L57">
            <v>0.15275467691274761</v>
          </cell>
          <cell r="M57">
            <v>0.15769476722153644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3.9019945867968674E-3</v>
          </cell>
          <cell r="K58">
            <v>7.5924977714028801E-3</v>
          </cell>
          <cell r="L58">
            <v>6.5846463388521109E-3</v>
          </cell>
          <cell r="M58">
            <v>1.4653679078950614E-2</v>
          </cell>
        </row>
        <row r="70">
          <cell r="B70">
            <v>9.4752269000271463E-2</v>
          </cell>
          <cell r="C70">
            <v>1.61412600140412E-2</v>
          </cell>
          <cell r="D70">
            <v>3.2340197284737388E-2</v>
          </cell>
          <cell r="E70">
            <v>9.4483545766356869E-2</v>
          </cell>
          <cell r="F70">
            <v>7.3901288262000459E-2</v>
          </cell>
          <cell r="G70">
            <v>8.2270969280915734E-2</v>
          </cell>
          <cell r="H70">
            <v>8.8662877087521949E-2</v>
          </cell>
          <cell r="I70">
            <v>9.4509208210149118E-2</v>
          </cell>
          <cell r="J70">
            <v>9.4511768199175256E-2</v>
          </cell>
          <cell r="K70">
            <v>9.4534657244954218E-2</v>
          </cell>
          <cell r="L70">
            <v>9.4518085034923482E-2</v>
          </cell>
          <cell r="M70">
            <v>9.458117286117726E-2</v>
          </cell>
        </row>
        <row r="71">
          <cell r="B71">
            <v>1.4882626367420758E-2</v>
          </cell>
          <cell r="C71">
            <v>1.1683035607268971E-2</v>
          </cell>
          <cell r="D71">
            <v>1.1990005075621315E-2</v>
          </cell>
          <cell r="E71">
            <v>1.381529544956637E-2</v>
          </cell>
          <cell r="F71">
            <v>1.1478960250188959</v>
          </cell>
          <cell r="G71">
            <v>1.1493610209223029</v>
          </cell>
          <cell r="H71">
            <v>1.1497495460289067</v>
          </cell>
          <cell r="I71">
            <v>2.7688839048580007</v>
          </cell>
          <cell r="J71">
            <v>2.8342259718278013</v>
          </cell>
          <cell r="K71">
            <v>2.836882862857113</v>
          </cell>
          <cell r="L71">
            <v>2.8378469369848975</v>
          </cell>
          <cell r="M71">
            <v>3.2321840636042212</v>
          </cell>
        </row>
        <row r="72">
          <cell r="B72">
            <v>1.3681185562198517E-2</v>
          </cell>
          <cell r="C72">
            <v>1.0729121742121086E-2</v>
          </cell>
          <cell r="D72">
            <v>1.1077992307354E-2</v>
          </cell>
          <cell r="E72">
            <v>1.2947718833545199E-2</v>
          </cell>
          <cell r="F72">
            <v>0.15726287120226048</v>
          </cell>
          <cell r="G72">
            <v>2.5133041755562546</v>
          </cell>
          <cell r="H72">
            <v>3.2954319490158022</v>
          </cell>
          <cell r="I72">
            <v>7.277726782393187</v>
          </cell>
          <cell r="J72">
            <v>7.5905192010950202</v>
          </cell>
          <cell r="K72">
            <v>9.2224968369781823</v>
          </cell>
          <cell r="L72">
            <v>8.9195268354100676</v>
          </cell>
          <cell r="M72">
            <v>8.4104800663182839</v>
          </cell>
        </row>
        <row r="73">
          <cell r="B73">
            <v>4.9419055144070793E-3</v>
          </cell>
          <cell r="C73">
            <v>4.952528229070205E-3</v>
          </cell>
          <cell r="D73">
            <v>5.0070137762756118E-3</v>
          </cell>
          <cell r="E73">
            <v>6.2487893729593534E-2</v>
          </cell>
          <cell r="F73">
            <v>0.12274116842450698</v>
          </cell>
          <cell r="G73">
            <v>0.14634153949500675</v>
          </cell>
          <cell r="H73">
            <v>9.3013328279665602E-2</v>
          </cell>
          <cell r="I73">
            <v>0.18390128116988891</v>
          </cell>
          <cell r="J73">
            <v>0.1682996129138043</v>
          </cell>
          <cell r="K73">
            <v>0.2319539919387367</v>
          </cell>
          <cell r="L73">
            <v>0.25770376290259844</v>
          </cell>
          <cell r="M73">
            <v>0.24989736780554211</v>
          </cell>
        </row>
        <row r="74">
          <cell r="B74">
            <v>1.021029292186669E-2</v>
          </cell>
          <cell r="C74">
            <v>1.0231473903931162E-2</v>
          </cell>
          <cell r="D74">
            <v>1.0300921600323743E-2</v>
          </cell>
          <cell r="E74">
            <v>0.10031368393919271</v>
          </cell>
          <cell r="F74">
            <v>0.15352960286442269</v>
          </cell>
          <cell r="G74">
            <v>0.16361459341305343</v>
          </cell>
          <cell r="H74">
            <v>0.20577029974277658</v>
          </cell>
          <cell r="I74">
            <v>0.28391339189201181</v>
          </cell>
          <cell r="J74">
            <v>0.30552752452925497</v>
          </cell>
          <cell r="K74">
            <v>0.30166280268414325</v>
          </cell>
          <cell r="L74">
            <v>0.30785645946149287</v>
          </cell>
          <cell r="M74">
            <v>0.33880863006797546</v>
          </cell>
        </row>
        <row r="75">
          <cell r="B75">
            <v>1.0229861900502421E-2</v>
          </cell>
          <cell r="C75">
            <v>1.025070098314038E-2</v>
          </cell>
          <cell r="D75">
            <v>1.0325408988395887E-2</v>
          </cell>
          <cell r="E75">
            <v>0.10141533695689374</v>
          </cell>
          <cell r="F75">
            <v>0.19082792753066213</v>
          </cell>
          <cell r="G75">
            <v>0.28069868006005372</v>
          </cell>
          <cell r="H75">
            <v>0.2853766697844658</v>
          </cell>
          <cell r="I75">
            <v>0.28701440634452535</v>
          </cell>
          <cell r="J75">
            <v>0.30747787230950108</v>
          </cell>
          <cell r="K75">
            <v>0.30431228821076028</v>
          </cell>
          <cell r="L75">
            <v>0.31091984231990605</v>
          </cell>
          <cell r="M75">
            <v>0.3416075329423976</v>
          </cell>
        </row>
        <row r="76">
          <cell r="B76">
            <v>4.9481741942847277E-3</v>
          </cell>
          <cell r="C76">
            <v>4.958111503102043E-3</v>
          </cell>
          <cell r="D76">
            <v>5.0157012036273632E-3</v>
          </cell>
          <cell r="E76">
            <v>6.9863662085003331E-2</v>
          </cell>
          <cell r="F76">
            <v>0.12966529131502572</v>
          </cell>
          <cell r="G76">
            <v>0.200844765339108</v>
          </cell>
          <cell r="H76">
            <v>0.20106075276025259</v>
          </cell>
          <cell r="I76">
            <v>0.19067054421252122</v>
          </cell>
          <cell r="J76">
            <v>0.20569790372995297</v>
          </cell>
          <cell r="K76">
            <v>0.20229733589619037</v>
          </cell>
          <cell r="L76">
            <v>0.20734085412243428</v>
          </cell>
          <cell r="M76">
            <v>0.22715706488889648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1.4005486829653053E-3</v>
          </cell>
          <cell r="H90">
            <v>1.4018225773130392E-3</v>
          </cell>
          <cell r="I90">
            <v>1.4138052794284313E-3</v>
          </cell>
          <cell r="J90">
            <v>1.4259047736533581E-3</v>
          </cell>
          <cell r="K90">
            <v>2.1636654904825525E-3</v>
          </cell>
          <cell r="L90">
            <v>2.2362733166530445E-3</v>
          </cell>
          <cell r="M90">
            <v>3.1884628124404183E-3</v>
          </cell>
        </row>
        <row r="91">
          <cell r="B91">
            <v>1.8035867228049813</v>
          </cell>
          <cell r="C91">
            <v>1.9240022608523314E-3</v>
          </cell>
          <cell r="D91">
            <v>1.4426045567095463E-2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1.3153272315822879</v>
          </cell>
          <cell r="C92">
            <v>0.47222958300599877</v>
          </cell>
          <cell r="D92">
            <v>1.1593686729620096</v>
          </cell>
          <cell r="E92">
            <v>2.9632270128025696E-2</v>
          </cell>
          <cell r="F92">
            <v>0.46591414189349706</v>
          </cell>
          <cell r="G92">
            <v>1.7301594304722652</v>
          </cell>
          <cell r="H92">
            <v>0.70631053652511977</v>
          </cell>
          <cell r="I92">
            <v>2.6286681734638542</v>
          </cell>
          <cell r="J92">
            <v>4.0944736029466409</v>
          </cell>
          <cell r="K92">
            <v>4.0567061346479782</v>
          </cell>
          <cell r="L92">
            <v>4.3071892614284923</v>
          </cell>
          <cell r="M92">
            <v>4.3195408730387923</v>
          </cell>
        </row>
        <row r="93">
          <cell r="B93">
            <v>14.461458024249829</v>
          </cell>
          <cell r="C93">
            <v>13.122251718877633</v>
          </cell>
          <cell r="D93">
            <v>12.394240466648071</v>
          </cell>
          <cell r="E93">
            <v>12.779828247255104</v>
          </cell>
          <cell r="F93">
            <v>12.343133111771554</v>
          </cell>
          <cell r="G93">
            <v>13.044423904563885</v>
          </cell>
          <cell r="H93">
            <v>11.903907681592308</v>
          </cell>
          <cell r="I93">
            <v>11.851384819522524</v>
          </cell>
          <cell r="J93">
            <v>11.300647471073965</v>
          </cell>
          <cell r="K93">
            <v>10.765473426320961</v>
          </cell>
          <cell r="L93">
            <v>10.76478147709026</v>
          </cell>
          <cell r="M93">
            <v>10.765459342487905</v>
          </cell>
        </row>
        <row r="94">
          <cell r="B94">
            <v>9.3587881435185059E-3</v>
          </cell>
          <cell r="C94">
            <v>6.577066722330278E-4</v>
          </cell>
          <cell r="D94">
            <v>1.4639906760336991E-2</v>
          </cell>
          <cell r="E94">
            <v>4.8831238828852984E-3</v>
          </cell>
          <cell r="F94">
            <v>4.3890518848221554E-3</v>
          </cell>
          <cell r="G94">
            <v>1.9154544673955998E-2</v>
          </cell>
          <cell r="H94">
            <v>3.7696356433048902E-3</v>
          </cell>
          <cell r="I94">
            <v>3.9211180402962095E-5</v>
          </cell>
          <cell r="J94">
            <v>3.6396035427731048E-4</v>
          </cell>
          <cell r="K94">
            <v>2.9244450480024798E-4</v>
          </cell>
          <cell r="L94">
            <v>3.0432804544051873E-4</v>
          </cell>
          <cell r="M94">
            <v>3.27909578618054E-4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0.31191821784966672</v>
          </cell>
          <cell r="H96">
            <v>0.39480365606377554</v>
          </cell>
          <cell r="I96">
            <v>0.40281408998003909</v>
          </cell>
          <cell r="J96">
            <v>0.66597883843681283</v>
          </cell>
          <cell r="K96">
            <v>1.4264738346294714</v>
          </cell>
          <cell r="L96">
            <v>1.433230663706732</v>
          </cell>
          <cell r="M96">
            <v>1.4365617764517187</v>
          </cell>
        </row>
        <row r="97">
          <cell r="B97">
            <v>1.732917309521687</v>
          </cell>
          <cell r="C97">
            <v>2.4671733552324975</v>
          </cell>
          <cell r="D97">
            <v>0.21722196649853803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0.90179336303702751</v>
          </cell>
          <cell r="C98">
            <v>0.90179466604125669</v>
          </cell>
          <cell r="D98">
            <v>0.90179593696701843</v>
          </cell>
          <cell r="E98">
            <v>0.90179793389267049</v>
          </cell>
          <cell r="F98">
            <v>0.90180019042159054</v>
          </cell>
          <cell r="G98">
            <v>0.90180189558847068</v>
          </cell>
          <cell r="H98">
            <v>0.90180301403282614</v>
          </cell>
          <cell r="I98">
            <v>0.90180729326857323</v>
          </cell>
          <cell r="J98">
            <v>0.9018123219391273</v>
          </cell>
          <cell r="K98">
            <v>0.9018144456869015</v>
          </cell>
          <cell r="L98">
            <v>0.90184384126295003</v>
          </cell>
          <cell r="M98">
            <v>0.96397678305770107</v>
          </cell>
        </row>
        <row r="99">
          <cell r="B99">
            <v>2.9000395244614299</v>
          </cell>
          <cell r="C99">
            <v>7.6036516425529452</v>
          </cell>
          <cell r="D99">
            <v>7.6000523721334083</v>
          </cell>
          <cell r="E99">
            <v>2.3003722474806434</v>
          </cell>
          <cell r="F99">
            <v>1.3917721269327183</v>
          </cell>
          <cell r="G99">
            <v>0</v>
          </cell>
          <cell r="H99">
            <v>7.7260274139388585</v>
          </cell>
          <cell r="I99">
            <v>8.3709510360543646</v>
          </cell>
          <cell r="J99">
            <v>8.5653214714340855</v>
          </cell>
          <cell r="K99">
            <v>9.3353788422010027</v>
          </cell>
          <cell r="L99">
            <v>9.3353845691772648</v>
          </cell>
          <cell r="M99">
            <v>9.3353552623329534</v>
          </cell>
        </row>
        <row r="100">
          <cell r="B100">
            <v>0.18408312494005016</v>
          </cell>
          <cell r="C100">
            <v>0.1857743215493935</v>
          </cell>
          <cell r="D100">
            <v>5.6891250550087508E-2</v>
          </cell>
          <cell r="E100">
            <v>5.8766235900914683E-2</v>
          </cell>
          <cell r="F100">
            <v>5.1876031273962939E-3</v>
          </cell>
          <cell r="G100">
            <v>2.3536852811688069E-3</v>
          </cell>
          <cell r="H100">
            <v>3.2539502685656761E-4</v>
          </cell>
          <cell r="I100">
            <v>8.4359716634310389E-5</v>
          </cell>
          <cell r="J100">
            <v>1.9420111035102327E-5</v>
          </cell>
          <cell r="K100">
            <v>3.2994324767727749E-5</v>
          </cell>
          <cell r="L100">
            <v>3.1515715778438378E-5</v>
          </cell>
          <cell r="M100">
            <v>2.8682722094897915E-5</v>
          </cell>
        </row>
        <row r="101">
          <cell r="B101">
            <v>1.2001107435695249</v>
          </cell>
          <cell r="C101">
            <v>1.0831050621887075</v>
          </cell>
          <cell r="D101">
            <v>2.447448623389799</v>
          </cell>
          <cell r="E101">
            <v>3.5786523918334474</v>
          </cell>
          <cell r="F101">
            <v>3.5930913927449599</v>
          </cell>
          <cell r="G101">
            <v>2.7802702759417555</v>
          </cell>
          <cell r="H101">
            <v>2.1513241765059545</v>
          </cell>
          <cell r="I101">
            <v>1.6646632431018753</v>
          </cell>
          <cell r="J101">
            <v>1.2880959638025702</v>
          </cell>
          <cell r="K101">
            <v>0.9967158094897578</v>
          </cell>
          <cell r="L101">
            <v>0.77125660189154499</v>
          </cell>
          <cell r="M101">
            <v>1.0748130791843478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1.8544786232920472E-4</v>
          </cell>
          <cell r="F102">
            <v>3.0002890941021194E-4</v>
          </cell>
          <cell r="G102">
            <v>3.0836730319174768E-4</v>
          </cell>
          <cell r="H102">
            <v>3.0979925850382396E-4</v>
          </cell>
          <cell r="I102">
            <v>3.5888261429940896E-4</v>
          </cell>
          <cell r="J102">
            <v>3.6933183213917547E-4</v>
          </cell>
          <cell r="K102">
            <v>4.4136088368679249E-4</v>
          </cell>
          <cell r="L102">
            <v>4.7145254981770859E-4</v>
          </cell>
          <cell r="M102">
            <v>1.059723328945466E-3</v>
          </cell>
        </row>
        <row r="103">
          <cell r="F103">
            <v>0.48443098076052876</v>
          </cell>
          <cell r="G103">
            <v>0.31126556579096121</v>
          </cell>
          <cell r="H103">
            <v>0.22695603845751203</v>
          </cell>
          <cell r="I103">
            <v>9.0105350233889853E-2</v>
          </cell>
          <cell r="J103">
            <v>0.73548023128157902</v>
          </cell>
          <cell r="K103">
            <v>0.59383102856414882</v>
          </cell>
          <cell r="L103">
            <v>0.73645245267021098</v>
          </cell>
          <cell r="M103">
            <v>0.73631117289602821</v>
          </cell>
        </row>
        <row r="104">
          <cell r="B104">
            <v>0.92983918738431859</v>
          </cell>
          <cell r="C104">
            <v>2.0703049040573478</v>
          </cell>
          <cell r="D104">
            <v>7.8283677253252748E-2</v>
          </cell>
          <cell r="E104">
            <v>1.3029231690329985</v>
          </cell>
          <cell r="F104">
            <v>0.83777884813493653</v>
          </cell>
          <cell r="G104">
            <v>0</v>
          </cell>
          <cell r="H104">
            <v>0</v>
          </cell>
          <cell r="I104">
            <v>0</v>
          </cell>
          <cell r="J104">
            <v>6.4068121024068369E-3</v>
          </cell>
          <cell r="K104">
            <v>7.4500135901681974E-3</v>
          </cell>
          <cell r="L104">
            <v>1.2154588071695463E-2</v>
          </cell>
          <cell r="M104">
            <v>1.7725837895412204E-2</v>
          </cell>
        </row>
        <row r="105">
          <cell r="B105">
            <v>0.66016030001951809</v>
          </cell>
          <cell r="C105">
            <v>1.7268222462249978</v>
          </cell>
          <cell r="D105">
            <v>3.4056736841631206</v>
          </cell>
          <cell r="E105">
            <v>3.3197889475418116</v>
          </cell>
          <cell r="F105">
            <v>2.9584140604351248</v>
          </cell>
          <cell r="G105">
            <v>5.6410506619222414</v>
          </cell>
          <cell r="H105">
            <v>10.057403698168931</v>
          </cell>
          <cell r="I105">
            <v>10.323150003951678</v>
          </cell>
          <cell r="J105">
            <v>9.1263735606407934</v>
          </cell>
          <cell r="K105">
            <v>9.0961494577030138</v>
          </cell>
          <cell r="L105">
            <v>9.0960033562381941</v>
          </cell>
          <cell r="M105">
            <v>9.0973097301680284</v>
          </cell>
        </row>
        <row r="106">
          <cell r="B106">
            <v>1.9351119915808772</v>
          </cell>
          <cell r="C106">
            <v>1.9671948647316226</v>
          </cell>
          <cell r="D106">
            <v>2.5504386907493637</v>
          </cell>
          <cell r="E106">
            <v>2.2434760400920948</v>
          </cell>
          <cell r="F106">
            <v>1.9427945970147036</v>
          </cell>
          <cell r="G106">
            <v>1.649286403645287</v>
          </cell>
          <cell r="H106">
            <v>1.3518493507500251</v>
          </cell>
          <cell r="I106">
            <v>2.2142784910504676</v>
          </cell>
          <cell r="J106">
            <v>2.0108995173495625</v>
          </cell>
          <cell r="K106">
            <v>2.0107894949731477</v>
          </cell>
          <cell r="L106">
            <v>2.0112947103895662</v>
          </cell>
          <cell r="M106">
            <v>2.01158824682487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2.1901243241460185E-3</v>
          </cell>
          <cell r="G107">
            <v>5.2411462983971225E-3</v>
          </cell>
          <cell r="H107">
            <v>7.9498056483121807E-3</v>
          </cell>
          <cell r="I107">
            <v>2.4283578522009495E-3</v>
          </cell>
          <cell r="J107">
            <v>1.8747543350568483E-3</v>
          </cell>
          <cell r="K107">
            <v>2.4931140383838246E-3</v>
          </cell>
          <cell r="L107">
            <v>1.5278050025627594E-3</v>
          </cell>
          <cell r="M107">
            <v>1.5907381692248207E-3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0.60085345238021037</v>
          </cell>
          <cell r="G108">
            <v>0.26317467089769786</v>
          </cell>
          <cell r="H108">
            <v>0.24126237469118622</v>
          </cell>
          <cell r="I108">
            <v>0.22117576125448446</v>
          </cell>
          <cell r="J108">
            <v>0.45387784462857378</v>
          </cell>
          <cell r="K108">
            <v>0.45394461847406875</v>
          </cell>
          <cell r="L108">
            <v>1.2241143039816034</v>
          </cell>
          <cell r="M108">
            <v>1.2243915745700735</v>
          </cell>
        </row>
        <row r="109">
          <cell r="B109">
            <v>4.7770138123383793E-2</v>
          </cell>
          <cell r="C109">
            <v>1.6271242941008322E-2</v>
          </cell>
          <cell r="D109">
            <v>4.2656000069353578E-2</v>
          </cell>
          <cell r="E109">
            <v>3.0165628070750912E-2</v>
          </cell>
          <cell r="F109">
            <v>2.3446677083151797E-2</v>
          </cell>
          <cell r="G109">
            <v>1.1955790942812995E-2</v>
          </cell>
          <cell r="H109">
            <v>0</v>
          </cell>
          <cell r="I109">
            <v>0</v>
          </cell>
          <cell r="J109">
            <v>2.5236672864869292E-2</v>
          </cell>
          <cell r="K109">
            <v>4.4109724654333771E-2</v>
          </cell>
          <cell r="L109">
            <v>6.5852990167627093E-2</v>
          </cell>
          <cell r="M109">
            <v>8.8396286469524618E-2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7.9231355245906188E-3</v>
          </cell>
          <cell r="F110">
            <v>1.275542269614832E-2</v>
          </cell>
          <cell r="G110">
            <v>3.2727746461146151E-2</v>
          </cell>
          <cell r="H110">
            <v>3.6241579900917045E-2</v>
          </cell>
          <cell r="I110">
            <v>6.345631668577878E-2</v>
          </cell>
          <cell r="J110">
            <v>4.228999439421504E-2</v>
          </cell>
          <cell r="K110">
            <v>3.0367996806831075E-2</v>
          </cell>
          <cell r="L110">
            <v>2.7577786490109266E-2</v>
          </cell>
          <cell r="M110">
            <v>3.7046761118197519E-2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6.6227413301774313E-2</v>
          </cell>
          <cell r="C112">
            <v>0.1034240836881858</v>
          </cell>
          <cell r="D112">
            <v>0.41445453293130807</v>
          </cell>
          <cell r="E112">
            <v>0.39949046646221187</v>
          </cell>
          <cell r="F112">
            <v>0.39526410234985621</v>
          </cell>
          <cell r="G112">
            <v>0.1938539432099016</v>
          </cell>
          <cell r="H112">
            <v>0</v>
          </cell>
          <cell r="I112">
            <v>0</v>
          </cell>
          <cell r="J112">
            <v>4.0425215854836175E-2</v>
          </cell>
          <cell r="K112">
            <v>0.26140748931125762</v>
          </cell>
          <cell r="L112">
            <v>0.27249417668969467</v>
          </cell>
          <cell r="M112">
            <v>0.3514518407632698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1.2555278601090762E-2</v>
          </cell>
          <cell r="F113">
            <v>1.9236573429586568E-2</v>
          </cell>
          <cell r="G113">
            <v>0.21387473119115585</v>
          </cell>
          <cell r="H113">
            <v>0.41794099356266773</v>
          </cell>
          <cell r="I113">
            <v>0.4258568791743918</v>
          </cell>
          <cell r="J113">
            <v>0.3959306865850647</v>
          </cell>
          <cell r="K113">
            <v>0.19065137329178355</v>
          </cell>
          <cell r="L113">
            <v>0.15693344347672522</v>
          </cell>
          <cell r="M113">
            <v>0.1185602728544828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1.4243662380020119</v>
          </cell>
          <cell r="C115">
            <v>1.5791801398371736</v>
          </cell>
          <cell r="D115">
            <v>1.8800102310763001</v>
          </cell>
          <cell r="E115">
            <v>1.6785762389173358</v>
          </cell>
          <cell r="F115">
            <v>1.5205973289267058</v>
          </cell>
          <cell r="G115">
            <v>1.3130657347895158</v>
          </cell>
          <cell r="H115">
            <v>1.3326886726501264</v>
          </cell>
          <cell r="I115">
            <v>1.3467235118369716</v>
          </cell>
          <cell r="J115">
            <v>1.3690915975386055</v>
          </cell>
          <cell r="K115">
            <v>1.3719588966705272</v>
          </cell>
          <cell r="L115">
            <v>1.4688023541726736</v>
          </cell>
          <cell r="M115">
            <v>1.4689926308269763</v>
          </cell>
        </row>
        <row r="116">
          <cell r="B116">
            <v>0.69262013126369038</v>
          </cell>
          <cell r="C116">
            <v>0.75029757690260801</v>
          </cell>
          <cell r="D116">
            <v>0.76694632448487532</v>
          </cell>
          <cell r="E116">
            <v>0.68758262091588029</v>
          </cell>
          <cell r="F116">
            <v>0.63934922360016233</v>
          </cell>
          <cell r="G116">
            <v>0.33304173994052355</v>
          </cell>
          <cell r="H116">
            <v>0</v>
          </cell>
          <cell r="I116">
            <v>0</v>
          </cell>
          <cell r="J116">
            <v>1.4820350714597523E-2</v>
          </cell>
          <cell r="K116">
            <v>2.2380729084063283E-2</v>
          </cell>
          <cell r="L116">
            <v>2.2783517480079129E-2</v>
          </cell>
          <cell r="M116">
            <v>3.3730718015170573E-2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5.368526428036609E-3</v>
          </cell>
          <cell r="F117">
            <v>5.1180995420540805E-3</v>
          </cell>
          <cell r="G117">
            <v>1.2822245745571186E-2</v>
          </cell>
          <cell r="H117">
            <v>1.3699241183159966E-2</v>
          </cell>
          <cell r="I117">
            <v>4.2280228716307405E-2</v>
          </cell>
          <cell r="J117">
            <v>3.0243865294266394E-2</v>
          </cell>
          <cell r="K117">
            <v>1.4895274741988387E-2</v>
          </cell>
          <cell r="L117">
            <v>1.2700000962881043E-2</v>
          </cell>
          <cell r="M117">
            <v>1.8465481435801078E-2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1.1328371381023146E-3</v>
          </cell>
          <cell r="K118">
            <v>2.204273546536318E-3</v>
          </cell>
          <cell r="L118">
            <v>1.9116715177312554E-3</v>
          </cell>
          <cell r="M118">
            <v>4.2542939261469535E-3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4.6549597506668986E-3</v>
          </cell>
          <cell r="F119">
            <v>1.4109596202625587E-2</v>
          </cell>
          <cell r="G119">
            <v>1.4067832428438069E-2</v>
          </cell>
          <cell r="H119">
            <v>1.6383746043545498E-2</v>
          </cell>
          <cell r="I119">
            <v>1.8614292283027543E-2</v>
          </cell>
          <cell r="J119">
            <v>2.7008658765172684E-2</v>
          </cell>
          <cell r="K119">
            <v>3.1152001284054074E-2</v>
          </cell>
          <cell r="L119">
            <v>8.6339599994161673E-2</v>
          </cell>
          <cell r="M119">
            <v>8.9131824951303326E-2</v>
          </cell>
        </row>
        <row r="123">
          <cell r="B123">
            <v>0</v>
          </cell>
          <cell r="C123">
            <v>3.3847349118046384</v>
          </cell>
          <cell r="D123">
            <v>3.4873370939495776</v>
          </cell>
          <cell r="E123">
            <v>3.6652222666462473</v>
          </cell>
          <cell r="F123">
            <v>3.8521896404244456</v>
          </cell>
          <cell r="G123">
            <v>4.0486901722612885</v>
          </cell>
          <cell r="H123">
            <v>4.2552205846837499</v>
          </cell>
          <cell r="I123">
            <v>4.4740580153128411</v>
          </cell>
          <cell r="J123">
            <v>4.7048394265223132</v>
          </cell>
          <cell r="K123">
            <v>11.365452927524878</v>
          </cell>
          <cell r="L123">
            <v>11.946101909581014</v>
          </cell>
          <cell r="M123">
            <v>14.807181953224827</v>
          </cell>
        </row>
      </sheetData>
      <sheetData sheetId="59">
        <row r="13">
          <cell r="B13">
            <v>16.052419740748281</v>
          </cell>
          <cell r="C13">
            <v>20.050818061393748</v>
          </cell>
          <cell r="D13">
            <v>2.3250071091773683</v>
          </cell>
          <cell r="E13">
            <v>17.394302346594131</v>
          </cell>
          <cell r="F13">
            <v>16.484761176228535</v>
          </cell>
          <cell r="G13">
            <v>17.009463227636211</v>
          </cell>
          <cell r="H13">
            <v>17.19395254444499</v>
          </cell>
          <cell r="I13">
            <v>17.326725998585754</v>
          </cell>
          <cell r="J13">
            <v>21.291373074761896</v>
          </cell>
          <cell r="K13">
            <v>19.255264594730711</v>
          </cell>
          <cell r="L13">
            <v>19.008095167818659</v>
          </cell>
          <cell r="M13">
            <v>21.162936322511943</v>
          </cell>
        </row>
        <row r="14">
          <cell r="B14">
            <v>250.94836793269522</v>
          </cell>
          <cell r="C14">
            <v>254.3924860410801</v>
          </cell>
          <cell r="D14">
            <v>224.17727228729012</v>
          </cell>
          <cell r="E14">
            <v>221.53117203178172</v>
          </cell>
          <cell r="F14">
            <v>173.55228003867589</v>
          </cell>
          <cell r="G14">
            <v>100.00574717866648</v>
          </cell>
          <cell r="H14">
            <v>19.838840904068686</v>
          </cell>
          <cell r="I14">
            <v>120.91584767851512</v>
          </cell>
          <cell r="J14">
            <v>120.91581197739711</v>
          </cell>
          <cell r="K14">
            <v>120.91746489338769</v>
          </cell>
          <cell r="L14">
            <v>120.91790403074927</v>
          </cell>
          <cell r="M14">
            <v>120.92310253645812</v>
          </cell>
        </row>
        <row r="15">
          <cell r="B15">
            <v>66.745699666179078</v>
          </cell>
          <cell r="C15">
            <v>49.798853935380883</v>
          </cell>
          <cell r="D15">
            <v>68.895853448045358</v>
          </cell>
          <cell r="E15">
            <v>67.311929100741168</v>
          </cell>
          <cell r="F15">
            <v>69.602706124971121</v>
          </cell>
          <cell r="G15">
            <v>71.937099414999579</v>
          </cell>
          <cell r="H15">
            <v>73.091686484683819</v>
          </cell>
          <cell r="I15">
            <v>74.836095796399377</v>
          </cell>
          <cell r="J15">
            <v>74.836092871661194</v>
          </cell>
          <cell r="K15">
            <v>74.836088999309837</v>
          </cell>
          <cell r="L15">
            <v>74.836086099863181</v>
          </cell>
          <cell r="M15">
            <v>74.836049690777074</v>
          </cell>
        </row>
        <row r="16">
          <cell r="B16">
            <v>66.632439430631521</v>
          </cell>
          <cell r="C16">
            <v>55.764113418267996</v>
          </cell>
          <cell r="D16">
            <v>65.580722788634432</v>
          </cell>
          <cell r="E16">
            <v>67.330329908696655</v>
          </cell>
          <cell r="F16">
            <v>66.883761789802321</v>
          </cell>
          <cell r="G16">
            <v>66.377678966756832</v>
          </cell>
          <cell r="H16">
            <v>67.051300997199874</v>
          </cell>
          <cell r="I16">
            <v>66.284093628460596</v>
          </cell>
          <cell r="J16">
            <v>66.284104996005112</v>
          </cell>
          <cell r="K16">
            <v>66.284123943911311</v>
          </cell>
          <cell r="L16">
            <v>66.284145374425592</v>
          </cell>
          <cell r="M16">
            <v>66.28427133594181</v>
          </cell>
        </row>
        <row r="18">
          <cell r="B18">
            <v>0.14478991374326711</v>
          </cell>
          <cell r="C18">
            <v>1.3401678319266874E-2</v>
          </cell>
          <cell r="D18">
            <v>3.3656797340552221E-2</v>
          </cell>
          <cell r="E18">
            <v>5.3551449131225394E-3</v>
          </cell>
          <cell r="F18">
            <v>6.0736919898586013E-3</v>
          </cell>
          <cell r="G18">
            <v>0.48438940417325277</v>
          </cell>
          <cell r="H18">
            <v>0.1464867036864527</v>
          </cell>
          <cell r="I18">
            <v>1.528475369046129E-4</v>
          </cell>
          <cell r="J18">
            <v>5.7000991537538284E-3</v>
          </cell>
          <cell r="K18">
            <v>1.2693616516170551E-3</v>
          </cell>
          <cell r="L18">
            <v>1.3483387648115335E-3</v>
          </cell>
          <cell r="M18">
            <v>1.5795109590873266E-3</v>
          </cell>
        </row>
        <row r="19">
          <cell r="B19">
            <v>18.203645743473391</v>
          </cell>
          <cell r="C19">
            <v>20.540046830854582</v>
          </cell>
          <cell r="D19">
            <v>23.40076074485356</v>
          </cell>
          <cell r="E19">
            <v>20.696649024307593</v>
          </cell>
          <cell r="F19">
            <v>20.958841589193909</v>
          </cell>
          <cell r="G19">
            <v>20.212787723909702</v>
          </cell>
          <cell r="H19">
            <v>13.670145272151178</v>
          </cell>
          <cell r="I19">
            <v>14.341281242439047</v>
          </cell>
          <cell r="J19">
            <v>13.674753749595956</v>
          </cell>
          <cell r="K19">
            <v>13.027148597751667</v>
          </cell>
          <cell r="L19">
            <v>13.026184239911231</v>
          </cell>
          <cell r="M19">
            <v>13.027038400448081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3.2431454279860006</v>
          </cell>
          <cell r="H20">
            <v>13.841244496160932</v>
          </cell>
          <cell r="I20">
            <v>14.340478600055819</v>
          </cell>
          <cell r="J20">
            <v>13.673908689453917</v>
          </cell>
          <cell r="K20">
            <v>13.026417938978524</v>
          </cell>
          <cell r="L20">
            <v>13.025477455872334</v>
          </cell>
          <cell r="M20">
            <v>13.026459189378659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5.6633535455062113E-4</v>
          </cell>
          <cell r="H21">
            <v>1.1338561768275794E-3</v>
          </cell>
          <cell r="I21">
            <v>1.0273282543787895E-2</v>
          </cell>
          <cell r="J21">
            <v>1.2596133500591064E-2</v>
          </cell>
          <cell r="K21">
            <v>1.5697241971054259E-2</v>
          </cell>
          <cell r="L21">
            <v>1.7204520359207186E-2</v>
          </cell>
          <cell r="M21">
            <v>2.5842233646287134E-2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3.3282181544514171E-4</v>
          </cell>
          <cell r="H22">
            <v>5.5646058417516489E-4</v>
          </cell>
          <cell r="I22">
            <v>2.2724396510207062E-2</v>
          </cell>
          <cell r="J22">
            <v>3.3669070286863674E-2</v>
          </cell>
          <cell r="K22">
            <v>3.3217361388795275E-2</v>
          </cell>
          <cell r="L22">
            <v>3.6500328485720934E-2</v>
          </cell>
          <cell r="M22">
            <v>5.5283631360404623E-2</v>
          </cell>
          <cell r="P22">
            <v>2.621782424250557</v>
          </cell>
          <cell r="Q22">
            <v>1.354320389750798</v>
          </cell>
          <cell r="R22">
            <v>0.80226636410748153</v>
          </cell>
          <cell r="S22">
            <v>0.70759653562958802</v>
          </cell>
          <cell r="T22">
            <v>0.72332931230347064</v>
          </cell>
          <cell r="U22">
            <v>0.42021896718917973</v>
          </cell>
          <cell r="V22">
            <v>6.1385846148535372E-2</v>
          </cell>
          <cell r="W22">
            <v>7.6238176129486933E-3</v>
          </cell>
          <cell r="X22">
            <v>9.4924374056610333E-2</v>
          </cell>
          <cell r="Y22">
            <v>0.1214716426686777</v>
          </cell>
          <cell r="Z22">
            <v>0.14613361990443813</v>
          </cell>
          <cell r="AA22">
            <v>0.15288962285558658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1.1950453082201242E-3</v>
          </cell>
          <cell r="I23">
            <v>1.9225220046810727E-2</v>
          </cell>
          <cell r="J23">
            <v>2.0739511620357165</v>
          </cell>
          <cell r="K23">
            <v>2.810840430709018</v>
          </cell>
          <cell r="L23">
            <v>2.8075064919319224</v>
          </cell>
          <cell r="M23">
            <v>2.7794444311089261</v>
          </cell>
          <cell r="P23">
            <v>6.9414666173781212E-2</v>
          </cell>
          <cell r="Q23">
            <v>5.2181576509938259E-2</v>
          </cell>
          <cell r="R23">
            <v>1.0774281752456684E-2</v>
          </cell>
          <cell r="S23">
            <v>1.3405992922976607E-2</v>
          </cell>
          <cell r="T23">
            <v>4.6041280205253547E-2</v>
          </cell>
          <cell r="U23">
            <v>6.283169343261015E-2</v>
          </cell>
          <cell r="V23">
            <v>0.10548054514209657</v>
          </cell>
          <cell r="W23">
            <v>0.10119340050321883</v>
          </cell>
          <cell r="X23">
            <v>1.2443258945426561</v>
          </cell>
          <cell r="Y23">
            <v>1.3916804291842098</v>
          </cell>
          <cell r="Z23">
            <v>1.5272393076312996</v>
          </cell>
          <cell r="AA23">
            <v>1.5908028537523997</v>
          </cell>
        </row>
        <row r="24">
          <cell r="B24">
            <v>3.7264127498485737</v>
          </cell>
          <cell r="C24">
            <v>5.0918826253502341E-3</v>
          </cell>
          <cell r="D24">
            <v>3.2372903084154844E-2</v>
          </cell>
          <cell r="E24">
            <v>0</v>
          </cell>
          <cell r="F24">
            <v>0</v>
          </cell>
          <cell r="G24">
            <v>3.14164963563639E-5</v>
          </cell>
          <cell r="H24">
            <v>0</v>
          </cell>
          <cell r="I24">
            <v>0</v>
          </cell>
          <cell r="J24">
            <v>6.7665677960024209E-4</v>
          </cell>
          <cell r="K24">
            <v>8.103218031596226E-4</v>
          </cell>
          <cell r="L24">
            <v>7.2791355901670658E-4</v>
          </cell>
          <cell r="M24">
            <v>1.4294343237842881E-3</v>
          </cell>
        </row>
        <row r="25">
          <cell r="B25">
            <v>1.3299303703802585</v>
          </cell>
          <cell r="C25">
            <v>5.3951652091046029E-3</v>
          </cell>
          <cell r="D25">
            <v>1.7123861218956375</v>
          </cell>
          <cell r="E25">
            <v>4.2496573797192128E-2</v>
          </cell>
          <cell r="F25">
            <v>0.61689854322484283</v>
          </cell>
          <cell r="G25">
            <v>2.163139954435882</v>
          </cell>
          <cell r="H25">
            <v>0.88230396511354803</v>
          </cell>
          <cell r="I25">
            <v>1.8252022333169551</v>
          </cell>
          <cell r="J25">
            <v>3.1743827718755475</v>
          </cell>
          <cell r="K25">
            <v>3.4243266024968677</v>
          </cell>
          <cell r="L25">
            <v>3.456664125512773</v>
          </cell>
          <cell r="M25">
            <v>3.4804286341219264</v>
          </cell>
        </row>
        <row r="26">
          <cell r="B26">
            <v>40.318353516736039</v>
          </cell>
          <cell r="C26">
            <v>37.779363918263726</v>
          </cell>
          <cell r="D26">
            <v>35.645043349417058</v>
          </cell>
          <cell r="E26">
            <v>37.527983493063232</v>
          </cell>
          <cell r="F26">
            <v>37.286767174462639</v>
          </cell>
          <cell r="G26">
            <v>40.265149763941452</v>
          </cell>
          <cell r="H26">
            <v>27.556736964594919</v>
          </cell>
          <cell r="I26">
            <v>28.747266338001246</v>
          </cell>
          <cell r="J26">
            <v>29.488750695010676</v>
          </cell>
          <cell r="K26">
            <v>30.197556471459155</v>
          </cell>
          <cell r="L26">
            <v>30.345498312518345</v>
          </cell>
          <cell r="M26">
            <v>30.360007099717414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3.7650135209351845</v>
          </cell>
          <cell r="H27">
            <v>14.792766886618647</v>
          </cell>
          <cell r="I27">
            <v>14.520552153140972</v>
          </cell>
          <cell r="J27">
            <v>13.845830107152631</v>
          </cell>
          <cell r="K27">
            <v>13.190087595686533</v>
          </cell>
          <cell r="L27">
            <v>13.189321851814476</v>
          </cell>
          <cell r="M27">
            <v>13.19017880208502</v>
          </cell>
        </row>
        <row r="28">
          <cell r="B28">
            <v>4.0146739781013872E-2</v>
          </cell>
          <cell r="C28">
            <v>1.4057319310486335E-2</v>
          </cell>
          <cell r="D28">
            <v>2.9303056334079945E-2</v>
          </cell>
          <cell r="E28">
            <v>9.8568337356743207E-3</v>
          </cell>
          <cell r="F28">
            <v>8.5488489547540913E-3</v>
          </cell>
          <cell r="G28">
            <v>3.3985031132651694E-2</v>
          </cell>
          <cell r="H28">
            <v>7.4880534359176316E-3</v>
          </cell>
          <cell r="I28">
            <v>1.0166350576353083E-4</v>
          </cell>
          <cell r="J28">
            <v>1.0613814739066311E-3</v>
          </cell>
          <cell r="K28">
            <v>6.7514878194297086E-4</v>
          </cell>
          <cell r="L28">
            <v>7.0934820665529699E-4</v>
          </cell>
          <cell r="M28">
            <v>7.6442525810701764E-4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0.61160434872483938</v>
          </cell>
          <cell r="H30">
            <v>0.75923780012264719</v>
          </cell>
          <cell r="I30">
            <v>0.76002658486799946</v>
          </cell>
          <cell r="J30">
            <v>1.2565638461071953</v>
          </cell>
          <cell r="K30">
            <v>2.6914600653386294</v>
          </cell>
          <cell r="L30">
            <v>2.7042087994466648</v>
          </cell>
          <cell r="M30">
            <v>2.7104939178334333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5.2124309841996919E-3</v>
          </cell>
          <cell r="H31">
            <v>5.0680985384478044E-2</v>
          </cell>
          <cell r="I31">
            <v>0.89417796970986041</v>
          </cell>
          <cell r="J31">
            <v>1.5764802155261672</v>
          </cell>
          <cell r="K31">
            <v>1.7044003117449384</v>
          </cell>
          <cell r="L31">
            <v>1.7279248899866195</v>
          </cell>
          <cell r="M31">
            <v>1.7420683808534476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0.42955886981690294</v>
          </cell>
          <cell r="I32">
            <v>0.42918472209303477</v>
          </cell>
          <cell r="J32">
            <v>0.22636735412485937</v>
          </cell>
          <cell r="K32">
            <v>0.42153852526430419</v>
          </cell>
          <cell r="L32">
            <v>0.42447435061088701</v>
          </cell>
          <cell r="M32">
            <v>0.43244273847757292</v>
          </cell>
        </row>
        <row r="33">
          <cell r="B33">
            <v>0.52400000000000047</v>
          </cell>
          <cell r="C33">
            <v>0.54529229425869519</v>
          </cell>
          <cell r="D33">
            <v>0.50316489259224451</v>
          </cell>
          <cell r="E33">
            <v>0.8656492381105505</v>
          </cell>
          <cell r="F33">
            <v>0.91213525871516532</v>
          </cell>
          <cell r="G33">
            <v>0.91276551361323377</v>
          </cell>
          <cell r="H33">
            <v>1.0201346492809544</v>
          </cell>
          <cell r="I33">
            <v>1.0209982871765344</v>
          </cell>
          <cell r="J33">
            <v>1.0235388153593252</v>
          </cell>
          <cell r="K33">
            <v>1.0245885959827623</v>
          </cell>
          <cell r="L33">
            <v>1.025003789766243</v>
          </cell>
          <cell r="M33">
            <v>1.0251035943708178</v>
          </cell>
        </row>
        <row r="34">
          <cell r="B34">
            <v>0</v>
          </cell>
          <cell r="C34">
            <v>0</v>
          </cell>
          <cell r="D34">
            <v>1.4256685564060585E-3</v>
          </cell>
          <cell r="E34">
            <v>0.34311342454239013</v>
          </cell>
          <cell r="F34">
            <v>2.3203444248198597</v>
          </cell>
          <cell r="G34">
            <v>18.928670132641507</v>
          </cell>
          <cell r="H34">
            <v>30.602915002919282</v>
          </cell>
          <cell r="I34">
            <v>33.411087273509509</v>
          </cell>
          <cell r="J34">
            <v>32.242135494358962</v>
          </cell>
          <cell r="K34">
            <v>30.345497132400055</v>
          </cell>
          <cell r="L34">
            <v>17.518661271315946</v>
          </cell>
          <cell r="M34">
            <v>11.697233381045626</v>
          </cell>
        </row>
        <row r="35">
          <cell r="B35">
            <v>3.517953999707534</v>
          </cell>
          <cell r="C35">
            <v>4.8486224349915323</v>
          </cell>
          <cell r="D35">
            <v>11.810772487572203</v>
          </cell>
          <cell r="E35">
            <v>13.976232760097981</v>
          </cell>
          <cell r="F35">
            <v>19.784635982173715</v>
          </cell>
          <cell r="G35">
            <v>20.793898808585315</v>
          </cell>
          <cell r="H35">
            <v>21.854601855879086</v>
          </cell>
          <cell r="I35">
            <v>22.969407245797235</v>
          </cell>
          <cell r="J35">
            <v>24.14107826048124</v>
          </cell>
          <cell r="K35">
            <v>25.372516506428841</v>
          </cell>
          <cell r="L35">
            <v>26.666770826688406</v>
          </cell>
          <cell r="M35">
            <v>28.027045295840939</v>
          </cell>
        </row>
        <row r="36">
          <cell r="B36">
            <v>2.1349390887346629</v>
          </cell>
          <cell r="C36">
            <v>3.3906862501771853</v>
          </cell>
          <cell r="D36">
            <v>7.2399551769826918</v>
          </cell>
          <cell r="E36">
            <v>18.916983193958419</v>
          </cell>
          <cell r="F36">
            <v>28.55314269300257</v>
          </cell>
          <cell r="G36">
            <v>30.010112678689318</v>
          </cell>
          <cell r="H36">
            <v>31.545068645031165</v>
          </cell>
          <cell r="I36">
            <v>33.154190578136117</v>
          </cell>
          <cell r="J36">
            <v>34.845389550670511</v>
          </cell>
          <cell r="K36">
            <v>36.622859228360532</v>
          </cell>
          <cell r="L36">
            <v>38.491006424164681</v>
          </cell>
          <cell r="M36">
            <v>40.454473366296604</v>
          </cell>
        </row>
        <row r="37">
          <cell r="B37">
            <v>0.86248322578584768</v>
          </cell>
          <cell r="C37">
            <v>1.28760616193958</v>
          </cell>
          <cell r="D37">
            <v>5.8107679726218384</v>
          </cell>
          <cell r="E37">
            <v>13.46067889395994</v>
          </cell>
          <cell r="F37">
            <v>35.794823158408249</v>
          </cell>
          <cell r="G37">
            <v>37.625881474017945</v>
          </cell>
          <cell r="H37">
            <v>40.341712923716535</v>
          </cell>
          <cell r="I37">
            <v>42.399550408321105</v>
          </cell>
          <cell r="J37">
            <v>44.56235536201126</v>
          </cell>
          <cell r="K37">
            <v>46.835486806357785</v>
          </cell>
          <cell r="L37">
            <v>49.224575442931538</v>
          </cell>
          <cell r="M37">
            <v>51.735538564244166</v>
          </cell>
        </row>
        <row r="38">
          <cell r="B38">
            <v>2.8396236857719668</v>
          </cell>
          <cell r="C38">
            <v>3.2944552344839568</v>
          </cell>
          <cell r="D38">
            <v>3.9371752635126893</v>
          </cell>
          <cell r="E38">
            <v>4.4100727068487657</v>
          </cell>
          <cell r="F38">
            <v>4.636183143054037</v>
          </cell>
          <cell r="G38">
            <v>27.726868962457875</v>
          </cell>
          <cell r="H38">
            <v>29.141231579261778</v>
          </cell>
          <cell r="I38">
            <v>30.627728875325513</v>
          </cell>
          <cell r="J38">
            <v>32.190051493461318</v>
          </cell>
          <cell r="K38">
            <v>33.832068765583671</v>
          </cell>
          <cell r="L38">
            <v>35.557846360291357</v>
          </cell>
          <cell r="M38">
            <v>37.371656690492514</v>
          </cell>
        </row>
        <row r="39">
          <cell r="B39">
            <v>1.9445835464440537</v>
          </cell>
          <cell r="C39">
            <v>0.24108440564883127</v>
          </cell>
          <cell r="D39">
            <v>0.16039055859394266</v>
          </cell>
          <cell r="E39">
            <v>0.46686974497009198</v>
          </cell>
          <cell r="F39">
            <v>0.8299734896009523</v>
          </cell>
          <cell r="G39">
            <v>0.77242985559044364</v>
          </cell>
          <cell r="H39">
            <v>0.56913136667947728</v>
          </cell>
          <cell r="I39">
            <v>0.24461180463242674</v>
          </cell>
          <cell r="J39">
            <v>1.9420699291044701</v>
          </cell>
          <cell r="K39">
            <v>1.5679663738210983</v>
          </cell>
          <cell r="L39">
            <v>1.9565273631252185</v>
          </cell>
          <cell r="M39">
            <v>1.9840634464237232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1.477190420588431E-2</v>
          </cell>
          <cell r="H40">
            <v>1.6191396944892276E-2</v>
          </cell>
          <cell r="I40">
            <v>9.6020638066805469E-2</v>
          </cell>
          <cell r="J40">
            <v>0.75814341439442723</v>
          </cell>
          <cell r="K40">
            <v>0.61135884457517675</v>
          </cell>
          <cell r="L40">
            <v>0.76506035644798676</v>
          </cell>
          <cell r="M40">
            <v>0.78051387736395672</v>
          </cell>
        </row>
        <row r="41">
          <cell r="B41">
            <v>0.31363488218533986</v>
          </cell>
          <cell r="C41">
            <v>0.69522344305486494</v>
          </cell>
          <cell r="D41">
            <v>3.3313567476553362E-2</v>
          </cell>
          <cell r="E41">
            <v>0.64316114786037992</v>
          </cell>
          <cell r="F41">
            <v>0.64223193429356207</v>
          </cell>
          <cell r="G41">
            <v>0</v>
          </cell>
          <cell r="H41">
            <v>0</v>
          </cell>
          <cell r="I41">
            <v>0</v>
          </cell>
          <cell r="J41">
            <v>1.25161278123562E-2</v>
          </cell>
          <cell r="K41">
            <v>1.4563458525131584E-2</v>
          </cell>
          <cell r="L41">
            <v>2.3365096030211169E-2</v>
          </cell>
          <cell r="M41">
            <v>3.5368198912829392E-2</v>
          </cell>
        </row>
        <row r="42">
          <cell r="B42">
            <v>0.87376663269257793</v>
          </cell>
          <cell r="C42">
            <v>2.1960447969633088</v>
          </cell>
          <cell r="D42">
            <v>4.5410040778100349</v>
          </cell>
          <cell r="E42">
            <v>5.2736033002250373</v>
          </cell>
          <cell r="F42">
            <v>5.5970637321112937</v>
          </cell>
          <cell r="G42">
            <v>2.3504539984897543</v>
          </cell>
          <cell r="H42">
            <v>3.140239486345342</v>
          </cell>
          <cell r="I42">
            <v>1.5925851489337619</v>
          </cell>
          <cell r="J42">
            <v>5.8665325457239542E-2</v>
          </cell>
          <cell r="K42">
            <v>1.561479362204592E-2</v>
          </cell>
          <cell r="L42">
            <v>1.3886486896056916E-2</v>
          </cell>
          <cell r="M42">
            <v>2.0300302195032986E-2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5.479853517135334</v>
          </cell>
          <cell r="H43">
            <v>10.590836867101293</v>
          </cell>
          <cell r="I43">
            <v>12.311952515996261</v>
          </cell>
          <cell r="J43">
            <v>12.312557116944552</v>
          </cell>
          <cell r="K43">
            <v>12.313864179012445</v>
          </cell>
          <cell r="L43">
            <v>12.309356017958949</v>
          </cell>
          <cell r="M43">
            <v>12.318059318602508</v>
          </cell>
        </row>
        <row r="44">
          <cell r="B44">
            <v>3.7122789152839588</v>
          </cell>
          <cell r="C44">
            <v>3.9301789480638054</v>
          </cell>
          <cell r="D44">
            <v>5.4334607595275131</v>
          </cell>
          <cell r="E44">
            <v>5.3728074707146423</v>
          </cell>
          <cell r="F44">
            <v>5.3121362531734295</v>
          </cell>
          <cell r="G44">
            <v>4.9628114943013859</v>
          </cell>
          <cell r="H44">
            <v>2.003615218396966E-2</v>
          </cell>
          <cell r="I44">
            <v>1.3573110487155442E-2</v>
          </cell>
          <cell r="J44">
            <v>1.2267043081497817E-2</v>
          </cell>
          <cell r="K44">
            <v>9.0437461001678602E-3</v>
          </cell>
          <cell r="L44">
            <v>6.2550392590667329E-3</v>
          </cell>
          <cell r="M44">
            <v>3.2128564224009151E-3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0.3238539885467171</v>
          </cell>
          <cell r="H45">
            <v>5.7094538624686777</v>
          </cell>
          <cell r="I45">
            <v>11.688052180890971</v>
          </cell>
          <cell r="J45">
            <v>10.614583806146511</v>
          </cell>
          <cell r="K45">
            <v>10.617583745607797</v>
          </cell>
          <cell r="L45">
            <v>10.623352525471937</v>
          </cell>
          <cell r="M45">
            <v>10.628284157713816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1.7068353417255242</v>
          </cell>
          <cell r="G46">
            <v>0.79749900272029717</v>
          </cell>
          <cell r="H46">
            <v>0.76288497926066712</v>
          </cell>
          <cell r="I46">
            <v>0.73725253751494813</v>
          </cell>
          <cell r="J46">
            <v>1.5129261487619128</v>
          </cell>
          <cell r="K46">
            <v>1.5131487282468949</v>
          </cell>
          <cell r="L46">
            <v>4.0803810132720146</v>
          </cell>
          <cell r="M46">
            <v>4.0813052485669088</v>
          </cell>
        </row>
        <row r="47">
          <cell r="B47">
            <v>0</v>
          </cell>
        </row>
        <row r="48">
          <cell r="B48">
            <v>0.12133097555737747</v>
          </cell>
          <cell r="C48">
            <v>2.5651774164619945E-2</v>
          </cell>
          <cell r="D48">
            <v>8.3448959957569624E-2</v>
          </cell>
          <cell r="E48">
            <v>5.4229075943485125E-2</v>
          </cell>
          <cell r="F48">
            <v>4.6399933193813941E-2</v>
          </cell>
          <cell r="G48">
            <v>2.1414972411995126E-2</v>
          </cell>
          <cell r="H48">
            <v>0</v>
          </cell>
          <cell r="I48">
            <v>0</v>
          </cell>
          <cell r="J48">
            <v>2.8305193707257651E-2</v>
          </cell>
          <cell r="K48">
            <v>4.8264608124886317E-2</v>
          </cell>
          <cell r="L48">
            <v>8.2381671133600134E-2</v>
          </cell>
          <cell r="M48">
            <v>9.9880231884185558E-2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1.0016389400051682E-2</v>
          </cell>
          <cell r="K49">
            <v>1.7974131554830911E-2</v>
          </cell>
          <cell r="L49">
            <v>1.799743944935113E-2</v>
          </cell>
          <cell r="M49">
            <v>3.3843128036272235E-2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1.6760848453409596E-2</v>
          </cell>
          <cell r="F50">
            <v>2.6648750236671882E-2</v>
          </cell>
          <cell r="G50">
            <v>5.3332067159379451E-2</v>
          </cell>
          <cell r="H50">
            <v>5.7556928815137853E-2</v>
          </cell>
          <cell r="I50">
            <v>0.10112637549076856</v>
          </cell>
          <cell r="J50">
            <v>6.7638883217242568E-2</v>
          </cell>
          <cell r="K50">
            <v>5.2945813911512242E-2</v>
          </cell>
          <cell r="L50">
            <v>4.5337021924119141E-2</v>
          </cell>
          <cell r="M50">
            <v>6.9865622134863498E-2</v>
          </cell>
        </row>
        <row r="51">
          <cell r="B51">
            <v>0.15570037338314455</v>
          </cell>
          <cell r="C51">
            <v>0.16515238235680657</v>
          </cell>
          <cell r="D51">
            <v>0.68074369452604766</v>
          </cell>
          <cell r="E51">
            <v>0.65246049895864766</v>
          </cell>
          <cell r="F51">
            <v>0.65239814369198246</v>
          </cell>
          <cell r="G51">
            <v>0.31860023255901898</v>
          </cell>
          <cell r="H51">
            <v>0</v>
          </cell>
          <cell r="I51">
            <v>0</v>
          </cell>
          <cell r="J51">
            <v>3.6321954167710294E-2</v>
          </cell>
          <cell r="K51">
            <v>0.36555659317982725</v>
          </cell>
          <cell r="L51">
            <v>0.39235785765291897</v>
          </cell>
          <cell r="M51">
            <v>0.46261878476805723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2.2236285118521111E-2</v>
          </cell>
          <cell r="K52">
            <v>4.595966905622495E-2</v>
          </cell>
          <cell r="L52">
            <v>3.9944284178820511E-2</v>
          </cell>
          <cell r="M52">
            <v>8.3503116117300519E-2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2.2644071495905797E-2</v>
          </cell>
          <cell r="F53">
            <v>3.4409962961765836E-2</v>
          </cell>
          <cell r="G53">
            <v>0.29709462878611786</v>
          </cell>
          <cell r="H53">
            <v>0.56426717016939487</v>
          </cell>
          <cell r="I53">
            <v>0.56546972917185423</v>
          </cell>
          <cell r="J53">
            <v>0.52505616066993899</v>
          </cell>
          <cell r="K53">
            <v>0.25796499023874025</v>
          </cell>
          <cell r="L53">
            <v>0.21015596099143469</v>
          </cell>
          <cell r="M53">
            <v>0.17001505528665484</v>
          </cell>
        </row>
        <row r="54">
          <cell r="B54">
            <v>2.6454578717267703</v>
          </cell>
          <cell r="C54">
            <v>3.0484215950187683</v>
          </cell>
          <cell r="D54">
            <v>3.8570611467886855</v>
          </cell>
          <cell r="E54">
            <v>3.8461552919552546</v>
          </cell>
          <cell r="F54">
            <v>3.9190268671071085</v>
          </cell>
          <cell r="G54">
            <v>3.8589250042011085</v>
          </cell>
          <cell r="H54">
            <v>3.8593281699103059</v>
          </cell>
          <cell r="I54">
            <v>3.8610024630955779</v>
          </cell>
          <cell r="J54">
            <v>3.9315368356003471</v>
          </cell>
          <cell r="K54">
            <v>3.9296711119568672</v>
          </cell>
          <cell r="L54">
            <v>4.2102074671357785</v>
          </cell>
          <cell r="M54">
            <v>4.2126626950717947</v>
          </cell>
        </row>
        <row r="55">
          <cell r="B55">
            <v>1.7121852725306355</v>
          </cell>
          <cell r="C55">
            <v>1.7390032783300629</v>
          </cell>
          <cell r="D55">
            <v>1.7157673842402104</v>
          </cell>
          <cell r="E55">
            <v>1.4377652038199489</v>
          </cell>
          <cell r="F55">
            <v>1.2628533261037649</v>
          </cell>
          <cell r="G55">
            <v>0.61845537928970806</v>
          </cell>
          <cell r="H55">
            <v>0</v>
          </cell>
          <cell r="I55">
            <v>0</v>
          </cell>
          <cell r="J55">
            <v>2.9055390412464518E-2</v>
          </cell>
          <cell r="K55">
            <v>4.3709316709547898E-2</v>
          </cell>
          <cell r="L55">
            <v>4.4125539306144594E-2</v>
          </cell>
          <cell r="M55">
            <v>6.6973409924881253E-2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1.2754373430815641E-2</v>
          </cell>
          <cell r="F56">
            <v>1.3959006829105789E-2</v>
          </cell>
          <cell r="G56">
            <v>2.5826227986303102E-2</v>
          </cell>
          <cell r="H56">
            <v>2.6797295489347495E-2</v>
          </cell>
          <cell r="I56">
            <v>8.077420740479288E-2</v>
          </cell>
          <cell r="J56">
            <v>5.7985077623029416E-2</v>
          </cell>
          <cell r="K56">
            <v>3.1485232356338884E-2</v>
          </cell>
          <cell r="L56">
            <v>2.5424112547052652E-2</v>
          </cell>
          <cell r="M56">
            <v>4.1456802736865798E-2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1.3020866435431884E-2</v>
          </cell>
          <cell r="F57">
            <v>4.0227071168111826E-2</v>
          </cell>
          <cell r="G57">
            <v>4.1375977730700224E-2</v>
          </cell>
          <cell r="H57">
            <v>4.9191042476601887E-2</v>
          </cell>
          <cell r="I57">
            <v>5.7274745486238572E-2</v>
          </cell>
          <cell r="J57">
            <v>8.3103565431300527E-2</v>
          </cell>
          <cell r="K57">
            <v>9.5852311643243177E-2</v>
          </cell>
          <cell r="L57">
            <v>0.26566030767434362</v>
          </cell>
          <cell r="M57">
            <v>0.27425176908093307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6.2935396561239736E-3</v>
          </cell>
          <cell r="K58">
            <v>1.2245964147423995E-2</v>
          </cell>
          <cell r="L58">
            <v>1.0620397320729212E-2</v>
          </cell>
          <cell r="M58">
            <v>2.3634966256371955E-2</v>
          </cell>
        </row>
        <row r="63">
          <cell r="B63">
            <v>0.13536697241320533</v>
          </cell>
          <cell r="C63">
            <v>2.3065531019395433E-2</v>
          </cell>
          <cell r="D63">
            <v>4.6206869975936801E-2</v>
          </cell>
          <cell r="E63">
            <v>0.13498308218471575</v>
          </cell>
          <cell r="F63">
            <v>0.10557985707235767</v>
          </cell>
          <cell r="G63">
            <v>0.11753654419379546</v>
          </cell>
          <cell r="H63">
            <v>0.12666784108242887</v>
          </cell>
          <cell r="I63">
            <v>0.13501974270701109</v>
          </cell>
          <cell r="J63">
            <v>0.13502339983489897</v>
          </cell>
          <cell r="K63">
            <v>0.13505609847075606</v>
          </cell>
          <cell r="L63">
            <v>0.13503242388472031</v>
          </cell>
          <cell r="M63">
            <v>0.13512257150108076</v>
          </cell>
        </row>
        <row r="64">
          <cell r="B64">
            <v>1.7171468086014208E-2</v>
          </cell>
          <cell r="C64">
            <v>1.3481219471386998E-2</v>
          </cell>
          <cell r="D64">
            <v>1.3833242187025791E-2</v>
          </cell>
          <cell r="E64">
            <v>1.5938441188618865E-2</v>
          </cell>
          <cell r="F64">
            <v>1.3239306673416864</v>
          </cell>
          <cell r="G64">
            <v>1.3256221559887686</v>
          </cell>
          <cell r="H64">
            <v>1.3260684261549163</v>
          </cell>
          <cell r="I64">
            <v>3.1934974618516199</v>
          </cell>
          <cell r="J64">
            <v>3.2688596337250533</v>
          </cell>
          <cell r="K64">
            <v>3.271923959501402</v>
          </cell>
          <cell r="L64">
            <v>3.2730358745813559</v>
          </cell>
          <cell r="M64">
            <v>3.7278453410373924</v>
          </cell>
        </row>
        <row r="65">
          <cell r="B65">
            <v>1.5305312817718989E-2</v>
          </cell>
          <cell r="C65">
            <v>1.2004223780943362E-2</v>
          </cell>
          <cell r="D65">
            <v>1.2392783794230434E-2</v>
          </cell>
          <cell r="E65">
            <v>1.4483569804844816E-2</v>
          </cell>
          <cell r="F65">
            <v>0.17586123518159949</v>
          </cell>
          <cell r="G65">
            <v>2.8104616786559364</v>
          </cell>
          <cell r="H65">
            <v>3.6850589252542636</v>
          </cell>
          <cell r="I65">
            <v>8.1381842490736709</v>
          </cell>
          <cell r="J65">
            <v>8.4879582878893061</v>
          </cell>
          <cell r="K65">
            <v>10.312886143230807</v>
          </cell>
          <cell r="L65">
            <v>9.9740957154092875</v>
          </cell>
          <cell r="M65">
            <v>9.4048641369264629</v>
          </cell>
        </row>
        <row r="66">
          <cell r="B66">
            <v>5.4716674566233454E-3</v>
          </cell>
          <cell r="C66">
            <v>5.483414742810366E-3</v>
          </cell>
          <cell r="D66">
            <v>5.5422734911363845E-3</v>
          </cell>
          <cell r="E66">
            <v>6.9108355095410537E-2</v>
          </cell>
          <cell r="F66">
            <v>0.13574033044603093</v>
          </cell>
          <cell r="G66">
            <v>0.16183914999397148</v>
          </cell>
          <cell r="H66">
            <v>0.1028653585579808</v>
          </cell>
          <cell r="I66">
            <v>0.20337521777796344</v>
          </cell>
          <cell r="J66">
            <v>0.18612181038374742</v>
          </cell>
          <cell r="K66">
            <v>0.25651494728168822</v>
          </cell>
          <cell r="L66">
            <v>0.28499071250500063</v>
          </cell>
          <cell r="M66">
            <v>0.27635868973062216</v>
          </cell>
        </row>
        <row r="67">
          <cell r="B67">
            <v>1.1304379745430859E-2</v>
          </cell>
          <cell r="C67">
            <v>1.132780304785058E-2</v>
          </cell>
          <cell r="D67">
            <v>1.1401813010008692E-2</v>
          </cell>
          <cell r="E67">
            <v>0.11094375810382881</v>
          </cell>
          <cell r="F67">
            <v>0.16979336944928272</v>
          </cell>
          <cell r="G67">
            <v>0.18094600546865544</v>
          </cell>
          <cell r="H67">
            <v>0.22756451706446007</v>
          </cell>
          <cell r="I67">
            <v>0.31398032026415074</v>
          </cell>
          <cell r="J67">
            <v>0.33788252013857445</v>
          </cell>
          <cell r="K67">
            <v>0.3336086603023341</v>
          </cell>
          <cell r="L67">
            <v>0.34045800729315506</v>
          </cell>
          <cell r="M67">
            <v>0.37468848612320199</v>
          </cell>
        </row>
        <row r="68">
          <cell r="B68">
            <v>1.1326020390004823E-2</v>
          </cell>
          <cell r="C68">
            <v>1.1349065597881361E-2</v>
          </cell>
          <cell r="D68">
            <v>1.1428892750417096E-2</v>
          </cell>
          <cell r="E68">
            <v>0.11216203739390979</v>
          </cell>
          <cell r="F68">
            <v>0.2110402736609486</v>
          </cell>
          <cell r="G68">
            <v>0.3104251751057443</v>
          </cell>
          <cell r="H68">
            <v>0.31559839925970967</v>
          </cell>
          <cell r="I68">
            <v>0.3174096209115464</v>
          </cell>
          <cell r="J68">
            <v>0.34003934108941192</v>
          </cell>
          <cell r="K68">
            <v>0.33653863307469173</v>
          </cell>
          <cell r="L68">
            <v>0.34384569455405078</v>
          </cell>
          <cell r="M68">
            <v>0.37778369217337726</v>
          </cell>
        </row>
        <row r="69">
          <cell r="B69">
            <v>5.4785997690218313E-3</v>
          </cell>
          <cell r="C69">
            <v>5.4895890890135496E-3</v>
          </cell>
          <cell r="D69">
            <v>5.5518806112207367E-3</v>
          </cell>
          <cell r="E69">
            <v>7.7264957665776804E-2</v>
          </cell>
          <cell r="F69">
            <v>0.14339747419633772</v>
          </cell>
          <cell r="G69">
            <v>0.2221123487431185</v>
          </cell>
          <cell r="H69">
            <v>0.22235120162861879</v>
          </cell>
          <cell r="I69">
            <v>0.21086107897200226</v>
          </cell>
          <cell r="J69">
            <v>0.22747926364142401</v>
          </cell>
          <cell r="K69">
            <v>0.22371869538642675</v>
          </cell>
          <cell r="L69">
            <v>0.2292961446426377</v>
          </cell>
          <cell r="M69">
            <v>0.25121089640251021</v>
          </cell>
        </row>
        <row r="90">
          <cell r="B90">
            <v>2.0280966077638349</v>
          </cell>
          <cell r="C90">
            <v>2.8874233554129813</v>
          </cell>
          <cell r="D90">
            <v>0.25422282469385266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1.1839750332126846</v>
          </cell>
          <cell r="C91">
            <v>1.1839767439421482</v>
          </cell>
          <cell r="D91">
            <v>1.1839784125554158</v>
          </cell>
          <cell r="E91">
            <v>1.1839810343424146</v>
          </cell>
          <cell r="F91">
            <v>1.1839839969655759</v>
          </cell>
          <cell r="G91">
            <v>1.1839862356990771</v>
          </cell>
          <cell r="H91">
            <v>1.1839877041177291</v>
          </cell>
          <cell r="I91">
            <v>1.183993322376294</v>
          </cell>
          <cell r="J91">
            <v>1.183999924576566</v>
          </cell>
          <cell r="K91">
            <v>1.1840027128698083</v>
          </cell>
          <cell r="L91">
            <v>1.1840413066647439</v>
          </cell>
          <cell r="M91">
            <v>1.2656163712419524</v>
          </cell>
        </row>
        <row r="92">
          <cell r="B92">
            <v>1.4500197622307149</v>
          </cell>
          <cell r="C92">
            <v>3.8018258212764726</v>
          </cell>
          <cell r="D92">
            <v>3.8000261860667042</v>
          </cell>
          <cell r="E92">
            <v>1.1501861237403217</v>
          </cell>
          <cell r="F92">
            <v>0.69588606346635917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0.21543922447201461</v>
          </cell>
          <cell r="C93">
            <v>0.21741849381604145</v>
          </cell>
          <cell r="D93">
            <v>6.6581914565745623E-2</v>
          </cell>
          <cell r="E93">
            <v>6.87762786065024E-2</v>
          </cell>
          <cell r="F93">
            <v>6.0712419728794964E-3</v>
          </cell>
          <cell r="G93">
            <v>2.7546041050277702E-3</v>
          </cell>
          <cell r="H93">
            <v>3.8082171983911783E-4</v>
          </cell>
          <cell r="I93">
            <v>9.8729266652190464E-5</v>
          </cell>
          <cell r="J93">
            <v>2.2728067344170716E-5</v>
          </cell>
          <cell r="K93">
            <v>3.8614466927655442E-5</v>
          </cell>
          <cell r="L93">
            <v>3.6883996662911807E-5</v>
          </cell>
          <cell r="M93">
            <v>3.3568440376506733E-5</v>
          </cell>
        </row>
        <row r="94">
          <cell r="B94">
            <v>1.7144439193850345</v>
          </cell>
          <cell r="C94">
            <v>1.547292945983868</v>
          </cell>
          <cell r="D94">
            <v>3.496355176271138</v>
          </cell>
          <cell r="E94">
            <v>5.1123605597620658</v>
          </cell>
          <cell r="F94">
            <v>5.13298770392137</v>
          </cell>
          <cell r="G94">
            <v>3.9718146799167875</v>
          </cell>
          <cell r="H94">
            <v>3.0733202521513645</v>
          </cell>
          <cell r="I94">
            <v>2.3780903472883916</v>
          </cell>
          <cell r="J94">
            <v>1.8401370911465298</v>
          </cell>
          <cell r="K94">
            <v>1.4238797278425117</v>
          </cell>
          <cell r="L94">
            <v>1.1017951455593507</v>
          </cell>
          <cell r="M94">
            <v>1.53544725597764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3.7089572465840971E-4</v>
          </cell>
          <cell r="F95">
            <v>6.0005781882042399E-4</v>
          </cell>
          <cell r="G95">
            <v>6.1673460638349568E-4</v>
          </cell>
          <cell r="H95">
            <v>6.1959851700764791E-4</v>
          </cell>
          <cell r="I95">
            <v>7.1776522859881803E-4</v>
          </cell>
          <cell r="J95">
            <v>7.3866366427835148E-4</v>
          </cell>
          <cell r="K95">
            <v>8.827217673735854E-4</v>
          </cell>
          <cell r="L95">
            <v>9.4290509963541663E-4</v>
          </cell>
          <cell r="M95">
            <v>2.1194466578909358E-3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1.6477043329003582E-3</v>
          </cell>
          <cell r="H96">
            <v>1.6492030321329861E-3</v>
          </cell>
          <cell r="I96">
            <v>1.6633003287393306E-3</v>
          </cell>
          <cell r="J96">
            <v>1.6775350278274814E-3</v>
          </cell>
          <cell r="K96">
            <v>2.5454888123324117E-3</v>
          </cell>
          <cell r="L96">
            <v>2.6309097842977E-3</v>
          </cell>
          <cell r="M96">
            <v>3.7511327205181355E-3</v>
          </cell>
        </row>
        <row r="97">
          <cell r="B97">
            <v>0</v>
          </cell>
          <cell r="C97">
            <v>1.128244970601548</v>
          </cell>
          <cell r="D97">
            <v>1.1624456979831936</v>
          </cell>
          <cell r="E97">
            <v>1.2217407555487492</v>
          </cell>
          <cell r="F97">
            <v>1.2840632134748151</v>
          </cell>
          <cell r="G97">
            <v>1.3495633907537619</v>
          </cell>
          <cell r="H97">
            <v>1.4184068615612504</v>
          </cell>
          <cell r="I97">
            <v>1.4913526717709475</v>
          </cell>
          <cell r="J97">
            <v>1.5682798088407701</v>
          </cell>
          <cell r="K97">
            <v>3.788484309174958</v>
          </cell>
          <cell r="L97">
            <v>3.9820339698603382</v>
          </cell>
          <cell r="M97">
            <v>4.9357273177416063</v>
          </cell>
        </row>
      </sheetData>
      <sheetData sheetId="60">
        <row r="14">
          <cell r="B14">
            <v>3.0935584536034724</v>
          </cell>
          <cell r="C14">
            <v>3.0935572400886446</v>
          </cell>
          <cell r="D14">
            <v>2.9318087624860385</v>
          </cell>
          <cell r="E14">
            <v>2.7577471868650245</v>
          </cell>
          <cell r="F14">
            <v>2.1742330082239869</v>
          </cell>
          <cell r="G14">
            <v>1.3531599419702325</v>
          </cell>
          <cell r="H14">
            <v>0.35675149083800561</v>
          </cell>
          <cell r="I14">
            <v>1.629295959504415</v>
          </cell>
          <cell r="J14">
            <v>1.5972939289623018</v>
          </cell>
          <cell r="K14">
            <v>1.5087613848397887</v>
          </cell>
          <cell r="L14">
            <v>1.5087680099108434</v>
          </cell>
          <cell r="M14">
            <v>1.5088343275375924</v>
          </cell>
        </row>
        <row r="15">
          <cell r="B15">
            <v>7.3394300010600002</v>
          </cell>
          <cell r="C15">
            <v>7.3465251559479139</v>
          </cell>
          <cell r="D15">
            <v>7.3727325376194326</v>
          </cell>
          <cell r="E15">
            <v>7.4170611313312556</v>
          </cell>
          <cell r="F15">
            <v>7.4233150350789847</v>
          </cell>
          <cell r="G15">
            <v>7.4240497588624965</v>
          </cell>
          <cell r="H15">
            <v>7.6743672210280716</v>
          </cell>
          <cell r="I15">
            <v>7.7282562901740919</v>
          </cell>
          <cell r="J15">
            <v>7.7282618571432034</v>
          </cell>
          <cell r="K15">
            <v>7.7282804134709639</v>
          </cell>
          <cell r="L15">
            <v>7.7282915819469498</v>
          </cell>
          <cell r="M15">
            <v>7.7283243164445405</v>
          </cell>
        </row>
        <row r="16">
          <cell r="B16">
            <v>4.7247299999999992</v>
          </cell>
          <cell r="C16">
            <v>4.8085455086803499</v>
          </cell>
          <cell r="D16">
            <v>4.862320437736396</v>
          </cell>
          <cell r="E16">
            <v>5.0673333067686617</v>
          </cell>
          <cell r="F16">
            <v>5.1539377778216249</v>
          </cell>
          <cell r="G16">
            <v>5.1539406716224043</v>
          </cell>
          <cell r="H16">
            <v>5.278965652072519</v>
          </cell>
          <cell r="I16">
            <v>5.300829517437184</v>
          </cell>
          <cell r="J16">
            <v>5.3008343597996586</v>
          </cell>
          <cell r="K16">
            <v>5.300896474419571</v>
          </cell>
          <cell r="L16">
            <v>5.3009265465683928</v>
          </cell>
          <cell r="M16">
            <v>5.3043366309540527</v>
          </cell>
        </row>
        <row r="17">
          <cell r="B17">
            <v>3.3394499999999998</v>
          </cell>
          <cell r="C17">
            <v>3.97198492320328</v>
          </cell>
          <cell r="D17">
            <v>4.3604059770822294</v>
          </cell>
          <cell r="E17">
            <v>4.3604059770822294</v>
          </cell>
          <cell r="F17">
            <v>4.3604200784125489</v>
          </cell>
          <cell r="G17">
            <v>4.3604248048932162</v>
          </cell>
          <cell r="H17">
            <v>4.3604894149436539</v>
          </cell>
          <cell r="I17">
            <v>4.3608122513169594</v>
          </cell>
          <cell r="J17">
            <v>4.3608148953184278</v>
          </cell>
          <cell r="K17">
            <v>4.3611556059726926</v>
          </cell>
          <cell r="L17">
            <v>4.3611682476915385</v>
          </cell>
          <cell r="M17">
            <v>4.3628327149172739</v>
          </cell>
        </row>
        <row r="18">
          <cell r="B18">
            <v>2.8172939440362206E-2</v>
          </cell>
          <cell r="C18">
            <v>2.5862043881401474E-2</v>
          </cell>
          <cell r="D18">
            <v>1.9596820459485194E-2</v>
          </cell>
          <cell r="E18">
            <v>5.8474985980548871E-2</v>
          </cell>
          <cell r="F18">
            <v>5.8638859019969479E-2</v>
          </cell>
          <cell r="G18">
            <v>6.0342002261267486E-2</v>
          </cell>
          <cell r="H18">
            <v>5.4529378641744092E-2</v>
          </cell>
          <cell r="I18">
            <v>4.7289162114291246E-2</v>
          </cell>
          <cell r="J18">
            <v>2.2480275902447651E-3</v>
          </cell>
          <cell r="K18">
            <v>4.8978113895646776E-3</v>
          </cell>
          <cell r="L18">
            <v>4.8286240122601591E-3</v>
          </cell>
          <cell r="M18">
            <v>8.3745621508250715E-3</v>
          </cell>
        </row>
        <row r="19">
          <cell r="B19">
            <v>0.3120632137845456</v>
          </cell>
          <cell r="C19">
            <v>0.31205330521538016</v>
          </cell>
          <cell r="D19">
            <v>0.31205331465464731</v>
          </cell>
          <cell r="E19">
            <v>0.2759925604455043</v>
          </cell>
          <cell r="F19">
            <v>0.33620506086041652</v>
          </cell>
          <cell r="G19">
            <v>0.3122651836478747</v>
          </cell>
          <cell r="H19">
            <v>0.24092448799051464</v>
          </cell>
          <cell r="I19">
            <v>0.22005913585912773</v>
          </cell>
          <cell r="J19">
            <v>0.20155121353654026</v>
          </cell>
          <cell r="K19">
            <v>0.19027369556746004</v>
          </cell>
          <cell r="L19">
            <v>0.19119214584314992</v>
          </cell>
          <cell r="M19">
            <v>0.18488974911849138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4.24780107177163E-2</v>
          </cell>
          <cell r="H20">
            <v>0.19094149963179738</v>
          </cell>
          <cell r="I20">
            <v>0.19094150723483769</v>
          </cell>
          <cell r="J20">
            <v>0.19093976453313535</v>
          </cell>
          <cell r="K20">
            <v>0.19089505230080417</v>
          </cell>
          <cell r="L20">
            <v>0.18428810997966741</v>
          </cell>
          <cell r="M20">
            <v>0.16592949135130808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9.9997294693326001E-5</v>
          </cell>
          <cell r="H21">
            <v>2.4964084928368204E-4</v>
          </cell>
          <cell r="I21">
            <v>5.2433045558084599E-4</v>
          </cell>
          <cell r="J21">
            <v>1.3708011170952411E-3</v>
          </cell>
          <cell r="K21">
            <v>1.7345937890316247E-3</v>
          </cell>
          <cell r="L21">
            <v>2.2704131777896912E-3</v>
          </cell>
          <cell r="M21">
            <v>2.6849466807256938E-3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5.7282584361748902E-4</v>
          </cell>
          <cell r="G22">
            <v>2.3851758910172125E-3</v>
          </cell>
          <cell r="H22">
            <v>3.0435453317440441E-3</v>
          </cell>
          <cell r="I22">
            <v>3.7400886754889594E-3</v>
          </cell>
          <cell r="J22">
            <v>2.8045555278429637E-2</v>
          </cell>
          <cell r="K22">
            <v>2.7872529726697078E-2</v>
          </cell>
          <cell r="L22">
            <v>3.3930903246931238E-2</v>
          </cell>
          <cell r="M22">
            <v>4.1257238648901871E-2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2.4719617720287502E-4</v>
          </cell>
          <cell r="I23">
            <v>5.1311462914535621E-4</v>
          </cell>
          <cell r="J23">
            <v>5.422517316785553E-2</v>
          </cell>
          <cell r="K23">
            <v>0.10117571880087164</v>
          </cell>
          <cell r="L23">
            <v>0.11078345685445819</v>
          </cell>
          <cell r="M23">
            <v>0.11067075269412996</v>
          </cell>
        </row>
        <row r="24">
          <cell r="B24">
            <v>5.6050897011539494E-2</v>
          </cell>
          <cell r="C24">
            <v>3.3484851220544343E-4</v>
          </cell>
          <cell r="D24">
            <v>3.3451506862644531E-4</v>
          </cell>
          <cell r="E24">
            <v>-1.2930074974604189E-7</v>
          </cell>
          <cell r="F24">
            <v>-3.6441751927272087E-8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1.2648610378446903E-2</v>
          </cell>
          <cell r="C25">
            <v>1.9096258683379275E-4</v>
          </cell>
          <cell r="D25">
            <v>1.6538294798862409E-2</v>
          </cell>
          <cell r="E25">
            <v>1.9388662897965939E-3</v>
          </cell>
          <cell r="F25">
            <v>1.8381120624623905E-2</v>
          </cell>
          <cell r="G25">
            <v>3.861126976682993E-2</v>
          </cell>
          <cell r="H25">
            <v>2.0845868648374496E-2</v>
          </cell>
          <cell r="I25">
            <v>2.4050203354888298E-2</v>
          </cell>
          <cell r="J25">
            <v>5.7291020745567467E-2</v>
          </cell>
          <cell r="K25">
            <v>6.0017188146704106E-2</v>
          </cell>
          <cell r="L25">
            <v>6.482235057507002E-2</v>
          </cell>
          <cell r="M25">
            <v>6.2939889517068456E-2</v>
          </cell>
        </row>
        <row r="26">
          <cell r="B26">
            <v>7.8399548956200688E-2</v>
          </cell>
          <cell r="C26">
            <v>7.1386058500504362E-2</v>
          </cell>
          <cell r="D26">
            <v>7.049281337988382E-2</v>
          </cell>
          <cell r="E26">
            <v>7.0491535377173647E-2</v>
          </cell>
          <cell r="F26">
            <v>6.9927790214006136E-2</v>
          </cell>
          <cell r="G26">
            <v>7.6559717397108165E-2</v>
          </cell>
          <cell r="H26">
            <v>7.0650398566269132E-2</v>
          </cell>
          <cell r="I26">
            <v>4.2764200776385659E-2</v>
          </cell>
          <cell r="J26">
            <v>4.283520790308043E-2</v>
          </cell>
          <cell r="K26">
            <v>4.2852715593068753E-2</v>
          </cell>
          <cell r="L26">
            <v>3.801648355786285E-2</v>
          </cell>
          <cell r="M26">
            <v>3.8628971816814718E-2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1.7098497108286901E-2</v>
          </cell>
          <cell r="H27">
            <v>4.1323563394879352E-2</v>
          </cell>
          <cell r="I27">
            <v>4.2845919801763964E-2</v>
          </cell>
          <cell r="J27">
            <v>4.6234131741157709E-2</v>
          </cell>
          <cell r="K27">
            <v>5.5443762348620661E-2</v>
          </cell>
          <cell r="L27">
            <v>5.5577567824749624E-2</v>
          </cell>
          <cell r="M27">
            <v>5.5156531093007832E-2</v>
          </cell>
        </row>
        <row r="28">
          <cell r="B28">
            <v>7.2932476786460899E-3</v>
          </cell>
          <cell r="C28">
            <v>2.7753963474667779E-3</v>
          </cell>
          <cell r="D28">
            <v>2.3350229902331394E-3</v>
          </cell>
          <cell r="E28">
            <v>1.5953310261996954E-3</v>
          </cell>
          <cell r="F28">
            <v>1.4523678492137687E-3</v>
          </cell>
          <cell r="G28">
            <v>8.9429615217726302E-4</v>
          </cell>
          <cell r="H28">
            <v>6.114816827968053E-4</v>
          </cell>
          <cell r="I28">
            <v>6.7517289073410131E-4</v>
          </cell>
          <cell r="J28">
            <v>6.4174706637347629E-4</v>
          </cell>
          <cell r="K28">
            <v>8.6377577336554077E-4</v>
          </cell>
          <cell r="L28">
            <v>7.9049531867602155E-4</v>
          </cell>
          <cell r="M28">
            <v>1.5945578932403601E-3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1.36335044318086E-2</v>
          </cell>
          <cell r="H30">
            <v>3.5748165707362264E-2</v>
          </cell>
          <cell r="I30">
            <v>3.5771283725974011E-2</v>
          </cell>
          <cell r="J30">
            <v>4.0083142618852922E-2</v>
          </cell>
          <cell r="K30">
            <v>7.4376850693063407E-2</v>
          </cell>
          <cell r="L30">
            <v>7.640784977956229E-2</v>
          </cell>
          <cell r="M30">
            <v>7.6625136761913043E-2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1.03047229806601E-4</v>
          </cell>
          <cell r="H31">
            <v>4.7672028554429004E-3</v>
          </cell>
          <cell r="I31">
            <v>9.8481343342284016E-3</v>
          </cell>
          <cell r="J31">
            <v>2.4534599464089903E-2</v>
          </cell>
          <cell r="K31">
            <v>2.5726472289215017E-2</v>
          </cell>
          <cell r="L31">
            <v>2.7805181925791348E-2</v>
          </cell>
          <cell r="M31">
            <v>2.6925153504953354E-2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2.5567141488674104E-3</v>
          </cell>
          <cell r="I32">
            <v>2.558678233898804E-3</v>
          </cell>
          <cell r="J32">
            <v>2.5592165436271659E-3</v>
          </cell>
          <cell r="K32">
            <v>2.5601544443572886E-3</v>
          </cell>
          <cell r="L32">
            <v>2.5966840580513733E-3</v>
          </cell>
          <cell r="M32">
            <v>2.7867543045026802E-3</v>
          </cell>
        </row>
        <row r="33">
          <cell r="B33">
            <v>8.7120000000000003E-2</v>
          </cell>
          <cell r="C33">
            <v>9.0660047091254872E-2</v>
          </cell>
          <cell r="D33">
            <v>8.3655964585183873E-2</v>
          </cell>
          <cell r="E33">
            <v>0.1439193977880027</v>
          </cell>
          <cell r="F33">
            <v>0.15164838475101178</v>
          </cell>
          <cell r="G33">
            <v>0.15175401161724625</v>
          </cell>
          <cell r="H33">
            <v>0.16960661323116499</v>
          </cell>
          <cell r="I33">
            <v>0.16975099014478201</v>
          </cell>
          <cell r="J33">
            <v>0.170174161998839</v>
          </cell>
          <cell r="K33">
            <v>0.170348736757651</v>
          </cell>
          <cell r="L33">
            <v>0.170417572202475</v>
          </cell>
          <cell r="M33">
            <v>0.170434360153772</v>
          </cell>
        </row>
        <row r="34">
          <cell r="B34">
            <v>0</v>
          </cell>
          <cell r="C34">
            <v>0</v>
          </cell>
          <cell r="D34">
            <v>4.1006253462156202E-4</v>
          </cell>
          <cell r="E34">
            <v>4.9917293115912441E-2</v>
          </cell>
          <cell r="F34">
            <v>0.42373206817751019</v>
          </cell>
          <cell r="G34">
            <v>3.8022216913825839</v>
          </cell>
          <cell r="H34">
            <v>6.4828704753228497</v>
          </cell>
          <cell r="I34">
            <v>7.1236696629647405</v>
          </cell>
          <cell r="J34">
            <v>6.8853024528213398</v>
          </cell>
          <cell r="K34">
            <v>6.5298932668810199</v>
          </cell>
          <cell r="L34">
            <v>4.4416899402244203</v>
          </cell>
          <cell r="M34">
            <v>3.3652215400795997</v>
          </cell>
        </row>
        <row r="35">
          <cell r="B35">
            <v>1.1186210000000001</v>
          </cell>
          <cell r="C35">
            <v>1.6529270884714697</v>
          </cell>
          <cell r="D35">
            <v>3.5264563724591902</v>
          </cell>
          <cell r="E35">
            <v>3.45754418150434</v>
          </cell>
          <cell r="F35">
            <v>4.8944712217077999</v>
          </cell>
          <cell r="G35">
            <v>5.1441503782235207</v>
          </cell>
          <cell r="H35">
            <v>5.4065551139398904</v>
          </cell>
          <cell r="I35">
            <v>5.6823441609794596</v>
          </cell>
          <cell r="J35">
            <v>5.97220106097675</v>
          </cell>
          <cell r="K35">
            <v>6.2768436098013503</v>
          </cell>
          <cell r="L35">
            <v>6.5970260886567802</v>
          </cell>
          <cell r="M35">
            <v>6.9335411341462398</v>
          </cell>
        </row>
        <row r="36">
          <cell r="B36">
            <v>0.67885700000000004</v>
          </cell>
          <cell r="C36">
            <v>1.1559071500806135</v>
          </cell>
          <cell r="D36">
            <v>2.1617786967757038</v>
          </cell>
          <cell r="E36">
            <v>4.6800000696252217</v>
          </cell>
          <cell r="F36">
            <v>7.0640338739645694</v>
          </cell>
          <cell r="G36">
            <v>7.4244913936299737</v>
          </cell>
          <cell r="H36">
            <v>7.8043419221075023</v>
          </cell>
          <cell r="I36">
            <v>8.2024438311987424</v>
          </cell>
          <cell r="J36">
            <v>8.6208517592782758</v>
          </cell>
          <cell r="K36">
            <v>9.0606033415323584</v>
          </cell>
          <cell r="L36">
            <v>9.5227890938915376</v>
          </cell>
          <cell r="M36">
            <v>10.008557942331313</v>
          </cell>
        </row>
        <row r="37">
          <cell r="B37">
            <v>0.27424799999999999</v>
          </cell>
          <cell r="C37">
            <v>0.43895340263918986</v>
          </cell>
          <cell r="D37">
            <v>1.7349722034118631</v>
          </cell>
          <cell r="E37">
            <v>3.329999947176792</v>
          </cell>
          <cell r="F37">
            <v>8.855190583392762</v>
          </cell>
          <cell r="G37">
            <v>9.308171802056874</v>
          </cell>
          <cell r="H37">
            <v>9.9800347409676888</v>
          </cell>
          <cell r="I37">
            <v>10.489118250630291</v>
          </cell>
          <cell r="J37">
            <v>11.02416941553706</v>
          </cell>
          <cell r="K37">
            <v>11.58651393997472</v>
          </cell>
          <cell r="L37">
            <v>12.177544860165529</v>
          </cell>
          <cell r="M37">
            <v>12.79872601746338</v>
          </cell>
        </row>
        <row r="38">
          <cell r="B38">
            <v>0.90292899999999998</v>
          </cell>
          <cell r="C38">
            <v>1.1231013286446347</v>
          </cell>
          <cell r="D38">
            <v>1.175558269606318</v>
          </cell>
          <cell r="E38">
            <v>1.0909947389104728</v>
          </cell>
          <cell r="F38">
            <v>1.1469317265310939</v>
          </cell>
          <cell r="G38">
            <v>6.8592812719835523</v>
          </cell>
          <cell r="H38">
            <v>7.20917700271018</v>
          </cell>
          <cell r="I38">
            <v>7.5769180208720304</v>
          </cell>
          <cell r="J38">
            <v>7.9634172861313504</v>
          </cell>
          <cell r="K38">
            <v>8.3696319976363505</v>
          </cell>
          <cell r="L38">
            <v>8.7965679866279505</v>
          </cell>
          <cell r="M38">
            <v>9.2452821833718399</v>
          </cell>
        </row>
        <row r="39">
          <cell r="B39">
            <v>2.7194568821405703E-2</v>
          </cell>
          <cell r="C39">
            <v>2.0113851891089281E-2</v>
          </cell>
          <cell r="D39">
            <v>1.3072093547191244E-2</v>
          </cell>
          <cell r="E39">
            <v>2.3360098277035099E-2</v>
          </cell>
          <cell r="F39">
            <v>3.8474856862431031E-2</v>
          </cell>
          <cell r="G39">
            <v>3.8474729515627887E-2</v>
          </cell>
          <cell r="H39">
            <v>3.2297622059982184E-2</v>
          </cell>
          <cell r="I39">
            <v>1.1838212648038651E-2</v>
          </cell>
          <cell r="J39">
            <v>6.0491683355110917E-2</v>
          </cell>
          <cell r="K39">
            <v>5.702225332493073E-2</v>
          </cell>
          <cell r="L39">
            <v>6.7658903467101295E-2</v>
          </cell>
          <cell r="M39">
            <v>6.7808548423986842E-2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1.03952093438641E-3</v>
          </cell>
          <cell r="H40">
            <v>1.1586126615855299E-3</v>
          </cell>
          <cell r="I40">
            <v>5.1688071552617948E-3</v>
          </cell>
          <cell r="J40">
            <v>1.7060782289160276E-2</v>
          </cell>
          <cell r="K40">
            <v>1.6429773999083422E-2</v>
          </cell>
          <cell r="L40">
            <v>2.3873559154567701E-2</v>
          </cell>
          <cell r="M40">
            <v>2.6538004731582885E-2</v>
          </cell>
        </row>
        <row r="41">
          <cell r="B41">
            <v>8.3045740538118234E-3</v>
          </cell>
          <cell r="C41">
            <v>1.7642128276968407E-2</v>
          </cell>
          <cell r="D41">
            <v>1.7638835198924507E-2</v>
          </cell>
          <cell r="E41">
            <v>1.7637758844766774E-2</v>
          </cell>
          <cell r="F41">
            <v>8.5674708546703247E-3</v>
          </cell>
          <cell r="G41">
            <v>0</v>
          </cell>
          <cell r="H41">
            <v>0</v>
          </cell>
          <cell r="I41">
            <v>0</v>
          </cell>
          <cell r="J41">
            <v>8.8418192252479998E-4</v>
          </cell>
          <cell r="K41">
            <v>1.2739385031101502E-3</v>
          </cell>
          <cell r="L41">
            <v>1.5554202489065352E-3</v>
          </cell>
          <cell r="M41">
            <v>2.7498625465300214E-3</v>
          </cell>
        </row>
        <row r="42">
          <cell r="B42">
            <v>7.9219080381519799E-3</v>
          </cell>
          <cell r="C42">
            <v>1.8332619878109142E-2</v>
          </cell>
          <cell r="D42">
            <v>4.2400201328968559E-2</v>
          </cell>
          <cell r="E42">
            <v>5.8026721873066463E-2</v>
          </cell>
          <cell r="F42">
            <v>9.1013458041805412E-2</v>
          </cell>
          <cell r="G42">
            <v>6.2010918690979563E-2</v>
          </cell>
          <cell r="H42">
            <v>7.3402407152825963E-2</v>
          </cell>
          <cell r="I42">
            <v>3.0630197204919808E-2</v>
          </cell>
          <cell r="J42">
            <v>1.5589806457716009E-3</v>
          </cell>
          <cell r="K42">
            <v>3.3728836483053778E-4</v>
          </cell>
          <cell r="L42">
            <v>3.3307158661395191E-4</v>
          </cell>
          <cell r="M42">
            <v>3.7167034884560003E-4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7.0196159387776402E-2</v>
          </cell>
          <cell r="H43">
            <v>0.14519748192933299</v>
          </cell>
          <cell r="I43">
            <v>0.191099537127534</v>
          </cell>
          <cell r="J43">
            <v>0.18195510996782399</v>
          </cell>
          <cell r="K43">
            <v>0.18414338511082701</v>
          </cell>
          <cell r="L43">
            <v>0.18019277364922601</v>
          </cell>
          <cell r="M43">
            <v>0.18056416799198199</v>
          </cell>
        </row>
        <row r="44">
          <cell r="B44">
            <v>4.7832284494947058E-2</v>
          </cell>
          <cell r="C44">
            <v>1.379260183732961E-2</v>
          </cell>
          <cell r="D44">
            <v>1.3792599477790851E-2</v>
          </cell>
          <cell r="E44">
            <v>1.3548193711872318E-2</v>
          </cell>
          <cell r="F44">
            <v>1.3394704609725304E-2</v>
          </cell>
          <cell r="G44">
            <v>1.2593046150656201E-2</v>
          </cell>
          <cell r="H44">
            <v>3.9095578031620934E-4</v>
          </cell>
          <cell r="I44">
            <v>3.7826468811709077E-4</v>
          </cell>
          <cell r="J44">
            <v>3.2850933712095989E-4</v>
          </cell>
          <cell r="K44">
            <v>3.2658895487927986E-4</v>
          </cell>
          <cell r="L44">
            <v>1.6703191949527408E-4</v>
          </cell>
          <cell r="M44">
            <v>2.0663633301075645E-4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1.6683615689335801E-3</v>
          </cell>
          <cell r="H45">
            <v>3.1699104320346887E-2</v>
          </cell>
          <cell r="I45">
            <v>5.7140372525745789E-2</v>
          </cell>
          <cell r="J45">
            <v>5.7139825774472609E-2</v>
          </cell>
          <cell r="K45">
            <v>5.713515863887831E-2</v>
          </cell>
          <cell r="L45">
            <v>5.6879198578275066E-2</v>
          </cell>
          <cell r="M45">
            <v>5.5479528217415197E-2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3.8723091824256498E-2</v>
          </cell>
          <cell r="G46">
            <v>3.8728614959375907E-2</v>
          </cell>
          <cell r="H46">
            <v>3.9826575899222588E-2</v>
          </cell>
          <cell r="I46">
            <v>3.555065654717425E-2</v>
          </cell>
          <cell r="J46">
            <v>5.0701285511197666E-2</v>
          </cell>
          <cell r="K46">
            <v>5.4980205153629017E-2</v>
          </cell>
          <cell r="L46">
            <v>0.10046427515735316</v>
          </cell>
          <cell r="M46">
            <v>0.10011024392641335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5.93195863963511E-4</v>
          </cell>
          <cell r="G47">
            <v>9.228042689928002E-4</v>
          </cell>
          <cell r="H47">
            <v>1.095218361626597E-3</v>
          </cell>
          <cell r="I47">
            <v>1.0561585113502182E-3</v>
          </cell>
          <cell r="J47">
            <v>7.6315856507988664E-4</v>
          </cell>
          <cell r="K47">
            <v>1.1994021060883118E-3</v>
          </cell>
          <cell r="L47">
            <v>8.3194391169317834E-4</v>
          </cell>
          <cell r="M47">
            <v>9.3278022410554805E-4</v>
          </cell>
        </row>
        <row r="48">
          <cell r="B48">
            <v>4.1790072457970947E-3</v>
          </cell>
          <cell r="C48">
            <v>1.703682434602628E-3</v>
          </cell>
          <cell r="D48">
            <v>1.6145879463368997E-3</v>
          </cell>
          <cell r="E48">
            <v>1.3864662198639613E-3</v>
          </cell>
          <cell r="F48">
            <v>9.1585605205751156E-4</v>
          </cell>
          <cell r="G48">
            <v>4.6935948851373801E-4</v>
          </cell>
          <cell r="H48">
            <v>0</v>
          </cell>
          <cell r="I48">
            <v>0</v>
          </cell>
          <cell r="J48">
            <v>6.8675731401562608E-4</v>
          </cell>
          <cell r="K48">
            <v>1.188673918618714E-3</v>
          </cell>
          <cell r="L48">
            <v>2.1523625999479035E-3</v>
          </cell>
          <cell r="M48">
            <v>2.5118485371589533E-3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4.0038238824891903E-4</v>
          </cell>
          <cell r="K49">
            <v>7.2083914118489345E-4</v>
          </cell>
          <cell r="L49">
            <v>7.2418322588678485E-4</v>
          </cell>
          <cell r="M49">
            <v>1.3608874294866206E-3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2.5816279132680003E-4</v>
          </cell>
          <cell r="F50">
            <v>4.2683190832521509E-4</v>
          </cell>
          <cell r="G50">
            <v>1.1226842459163792E-3</v>
          </cell>
          <cell r="H50">
            <v>1.2657622968828964E-3</v>
          </cell>
          <cell r="I50">
            <v>2.2670512035334791E-3</v>
          </cell>
          <cell r="J50">
            <v>1.5401649270147778E-3</v>
          </cell>
          <cell r="K50">
            <v>1.1830349006231346E-3</v>
          </cell>
          <cell r="L50">
            <v>9.9487340672473274E-4</v>
          </cell>
          <cell r="M50">
            <v>1.3935111427579388E-3</v>
          </cell>
        </row>
        <row r="51">
          <cell r="B51">
            <v>9.0227356483445504E-3</v>
          </cell>
          <cell r="C51">
            <v>1.450887953804017E-2</v>
          </cell>
          <cell r="D51">
            <v>1.4507146885913187E-2</v>
          </cell>
          <cell r="E51">
            <v>1.4497718978879623E-2</v>
          </cell>
          <cell r="F51">
            <v>1.4363726502335583E-2</v>
          </cell>
          <cell r="G51">
            <v>7.1390821871487545E-3</v>
          </cell>
          <cell r="H51">
            <v>0</v>
          </cell>
          <cell r="I51">
            <v>0</v>
          </cell>
          <cell r="J51">
            <v>1.2015411666069929E-3</v>
          </cell>
          <cell r="K51">
            <v>8.6349015183044969E-3</v>
          </cell>
          <cell r="L51">
            <v>9.5323563948228121E-3</v>
          </cell>
          <cell r="M51">
            <v>1.1356522106639632E-2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1.091159653194637E-3</v>
          </cell>
          <cell r="K52">
            <v>1.9838212806120976E-3</v>
          </cell>
          <cell r="L52">
            <v>1.9944562058609363E-3</v>
          </cell>
          <cell r="M52">
            <v>3.7782661960160582E-3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3.7104951269991402E-4</v>
          </cell>
          <cell r="F53">
            <v>6.9395695327481349E-4</v>
          </cell>
          <cell r="G53">
            <v>6.0198168659621795E-3</v>
          </cell>
          <cell r="H53">
            <v>1.1672858475645717E-2</v>
          </cell>
          <cell r="I53">
            <v>1.1916134680067291E-2</v>
          </cell>
          <cell r="J53">
            <v>1.1069206349026117E-2</v>
          </cell>
          <cell r="K53">
            <v>5.4930053721964625E-3</v>
          </cell>
          <cell r="L53">
            <v>4.488127236622853E-3</v>
          </cell>
          <cell r="M53">
            <v>3.671317355522701E-3</v>
          </cell>
        </row>
        <row r="54">
          <cell r="B54">
            <v>7.3511983379242765E-2</v>
          </cell>
          <cell r="C54">
            <v>8.4788828170936123E-2</v>
          </cell>
          <cell r="D54">
            <v>0.10743656458951331</v>
          </cell>
          <cell r="E54">
            <v>0.10744756571859239</v>
          </cell>
          <cell r="F54">
            <v>0.11062105313273685</v>
          </cell>
          <cell r="G54">
            <v>0.1106209642537679</v>
          </cell>
          <cell r="H54">
            <v>0.11227415770681055</v>
          </cell>
          <cell r="I54">
            <v>0.11345910512373196</v>
          </cell>
          <cell r="J54">
            <v>0.11534121047606834</v>
          </cell>
          <cell r="K54">
            <v>0.11558476597880252</v>
          </cell>
          <cell r="L54">
            <v>0.12374244454228825</v>
          </cell>
          <cell r="M54">
            <v>0.12376317762344392</v>
          </cell>
        </row>
        <row r="55">
          <cell r="B55">
            <v>6.5199538422603467E-2</v>
          </cell>
          <cell r="C55">
            <v>4.8529762785099809E-2</v>
          </cell>
          <cell r="D55">
            <v>4.0615762451012206E-2</v>
          </cell>
          <cell r="E55">
            <v>3.8877827458137448E-2</v>
          </cell>
          <cell r="F55">
            <v>2.9916414885247395E-2</v>
          </cell>
          <cell r="G55">
            <v>1.7132478338922161E-2</v>
          </cell>
          <cell r="H55">
            <v>0</v>
          </cell>
          <cell r="I55">
            <v>0</v>
          </cell>
          <cell r="J55">
            <v>1.14599838334275E-3</v>
          </cell>
          <cell r="K55">
            <v>1.6878003213552303E-3</v>
          </cell>
          <cell r="L55">
            <v>1.6978006566720394E-3</v>
          </cell>
          <cell r="M55">
            <v>2.6442528351871544E-3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3.37777445071081E-4</v>
          </cell>
          <cell r="F56">
            <v>3.5708340481019189E-4</v>
          </cell>
          <cell r="G56">
            <v>7.8120453673616839E-4</v>
          </cell>
          <cell r="H56">
            <v>8.215812984731977E-4</v>
          </cell>
          <cell r="I56">
            <v>2.1190997423912207E-3</v>
          </cell>
          <cell r="J56">
            <v>1.6658649663347882E-3</v>
          </cell>
          <cell r="K56">
            <v>1.2692392343110937E-3</v>
          </cell>
          <cell r="L56">
            <v>8.7891873493298905E-4</v>
          </cell>
          <cell r="M56">
            <v>1.3783074833506662E-3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3.6293177885381601E-4</v>
          </cell>
          <cell r="F57">
            <v>1.2036894790588494E-3</v>
          </cell>
          <cell r="G57">
            <v>1.40215625694606E-3</v>
          </cell>
          <cell r="H57">
            <v>1.8720703252428634E-3</v>
          </cell>
          <cell r="I57">
            <v>2.5839600733513265E-3</v>
          </cell>
          <cell r="J57">
            <v>3.4529291943919318E-3</v>
          </cell>
          <cell r="K57">
            <v>4.2139944558900761E-3</v>
          </cell>
          <cell r="L57">
            <v>1.0960734107879781E-2</v>
          </cell>
          <cell r="M57">
            <v>1.0492174741785241E-2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5.5661894887327004E-4</v>
          </cell>
          <cell r="K58">
            <v>1.0386747608304193E-3</v>
          </cell>
          <cell r="L58">
            <v>8.8358214120179087E-4</v>
          </cell>
          <cell r="M58">
            <v>1.8208746516446038E-3</v>
          </cell>
        </row>
        <row r="63">
          <cell r="B63">
            <v>0.1</v>
          </cell>
          <cell r="C63">
            <v>9.9990555821912741E-2</v>
          </cell>
          <cell r="D63">
            <v>9.9990835672659512E-2</v>
          </cell>
          <cell r="E63">
            <v>9.999171308928681E-2</v>
          </cell>
          <cell r="F63">
            <v>9.9994299536634801E-2</v>
          </cell>
          <cell r="G63">
            <v>9.9995628088761571E-2</v>
          </cell>
          <cell r="H63">
            <v>9.9995796349162031E-2</v>
          </cell>
          <cell r="I63">
            <v>9.9994237105493822E-2</v>
          </cell>
          <cell r="J63">
            <v>9.9992456816383968E-2</v>
          </cell>
          <cell r="K63">
            <v>9.9990469887840536E-2</v>
          </cell>
          <cell r="L63">
            <v>9.9989059465323549E-2</v>
          </cell>
          <cell r="M63">
            <v>9.9988481829102541E-2</v>
          </cell>
        </row>
        <row r="64">
          <cell r="B64">
            <v>2.5607643698049602E-3</v>
          </cell>
          <cell r="C64">
            <v>2.5649228691604839E-3</v>
          </cell>
          <cell r="D64">
            <v>2.576313498051778E-3</v>
          </cell>
          <cell r="E64">
            <v>2.3619082091552064E-3</v>
          </cell>
          <cell r="F64">
            <v>0.45033165753363352</v>
          </cell>
          <cell r="G64">
            <v>0.57002594864394995</v>
          </cell>
          <cell r="H64">
            <v>0.5707115743866864</v>
          </cell>
          <cell r="I64">
            <v>0.57081783068544656</v>
          </cell>
          <cell r="J64">
            <v>0.57089126580848115</v>
          </cell>
          <cell r="K64">
            <v>0.5711477446966875</v>
          </cell>
          <cell r="L64">
            <v>0.57139126262085438</v>
          </cell>
          <cell r="M64">
            <v>0.57316144682702364</v>
          </cell>
        </row>
        <row r="65">
          <cell r="B65">
            <v>1.91242881802859E-3</v>
          </cell>
          <cell r="C65">
            <v>1.9156095282253449E-3</v>
          </cell>
          <cell r="D65">
            <v>1.9248927077776662E-3</v>
          </cell>
          <cell r="E65">
            <v>1.788291415826572E-3</v>
          </cell>
          <cell r="F65">
            <v>2.688848037632361E-2</v>
          </cell>
          <cell r="G65">
            <v>0.57486833471819321</v>
          </cell>
          <cell r="H65">
            <v>1.0083593256019483</v>
          </cell>
          <cell r="I65">
            <v>1.1393614072524256</v>
          </cell>
          <cell r="J65">
            <v>1.0750769388692853</v>
          </cell>
          <cell r="K65">
            <v>1.3310407086624954</v>
          </cell>
          <cell r="L65">
            <v>1.3070773248893375</v>
          </cell>
          <cell r="M65">
            <v>1.1865040680615235</v>
          </cell>
        </row>
        <row r="66">
          <cell r="B66">
            <v>2.028806616171326E-3</v>
          </cell>
          <cell r="C66">
            <v>2.0329709409829828E-3</v>
          </cell>
          <cell r="D66">
            <v>2.0589025825150831E-3</v>
          </cell>
          <cell r="E66">
            <v>2.5677914523123912E-2</v>
          </cell>
          <cell r="F66">
            <v>5.0447244679080842E-2</v>
          </cell>
          <cell r="G66">
            <v>6.0405424755150622E-2</v>
          </cell>
          <cell r="H66">
            <v>4.4756983062900768E-2</v>
          </cell>
          <cell r="I66">
            <v>7.5371263791901205E-2</v>
          </cell>
          <cell r="J66">
            <v>6.8951255766209293E-2</v>
          </cell>
          <cell r="K66">
            <v>9.5032209951565569E-2</v>
          </cell>
          <cell r="L66">
            <v>0.10559242550310857</v>
          </cell>
          <cell r="M66">
            <v>0.10239884523951095</v>
          </cell>
        </row>
        <row r="67">
          <cell r="B67">
            <v>4.1921899627799051E-3</v>
          </cell>
          <cell r="C67">
            <v>4.2002582419920047E-3</v>
          </cell>
          <cell r="D67">
            <v>4.2362193172376366E-3</v>
          </cell>
          <cell r="E67">
            <v>4.1272421259451311E-2</v>
          </cell>
          <cell r="F67">
            <v>6.3166366078081487E-2</v>
          </cell>
          <cell r="G67">
            <v>6.8132845657588287E-2</v>
          </cell>
          <cell r="H67">
            <v>9.6686602859378995E-2</v>
          </cell>
          <cell r="I67">
            <v>0.11638322544371373</v>
          </cell>
          <cell r="J67">
            <v>0.12517441603896173</v>
          </cell>
          <cell r="K67">
            <v>0.12360614077468321</v>
          </cell>
          <cell r="L67">
            <v>0.1261576241855133</v>
          </cell>
          <cell r="M67">
            <v>0.13886678498023552</v>
          </cell>
        </row>
        <row r="68">
          <cell r="B68">
            <v>4.2002914711792381E-3</v>
          </cell>
          <cell r="C68">
            <v>4.2084387834723461E-3</v>
          </cell>
          <cell r="D68">
            <v>4.245289943437632E-3</v>
          </cell>
          <cell r="E68">
            <v>4.1716912198572723E-2</v>
          </cell>
          <cell r="F68">
            <v>7.8321393313216081E-2</v>
          </cell>
          <cell r="G68">
            <v>0.11549446256551826</v>
          </cell>
          <cell r="H68">
            <v>0.12713929216482767</v>
          </cell>
          <cell r="I68">
            <v>0.11764747023164163</v>
          </cell>
          <cell r="J68">
            <v>0.1259709916677646</v>
          </cell>
          <cell r="K68">
            <v>0.12468838342881523</v>
          </cell>
          <cell r="L68">
            <v>0.12740717782332409</v>
          </cell>
          <cell r="M68">
            <v>0.14000845108183529</v>
          </cell>
        </row>
        <row r="69">
          <cell r="B69">
            <v>2.031111660107855E-3</v>
          </cell>
          <cell r="C69">
            <v>2.035282362225976E-3</v>
          </cell>
          <cell r="D69">
            <v>2.0615505222487049E-3</v>
          </cell>
          <cell r="E69">
            <v>2.8676408043753595E-2</v>
          </cell>
          <cell r="F69">
            <v>5.3164077480105043E-2</v>
          </cell>
          <cell r="G69">
            <v>8.2432385824518922E-2</v>
          </cell>
          <cell r="H69">
            <v>8.4615954394405848E-2</v>
          </cell>
          <cell r="I69">
            <v>7.8134090868967651E-2</v>
          </cell>
          <cell r="J69">
            <v>8.4264766209646499E-2</v>
          </cell>
          <cell r="K69">
            <v>8.2877179449748178E-2</v>
          </cell>
          <cell r="L69">
            <v>8.4949827879331918E-2</v>
          </cell>
          <cell r="M69">
            <v>9.3075069946930808E-2</v>
          </cell>
        </row>
      </sheetData>
      <sheetData sheetId="61">
        <row r="14">
          <cell r="B14">
            <v>0</v>
          </cell>
          <cell r="C14">
            <v>1.23260166572423</v>
          </cell>
          <cell r="D14">
            <v>0.82107353672310601</v>
          </cell>
          <cell r="E14">
            <v>0</v>
          </cell>
          <cell r="F14">
            <v>0</v>
          </cell>
          <cell r="G14">
            <v>1.5087372375822041</v>
          </cell>
          <cell r="H14">
            <v>9.8090663439824814E-7</v>
          </cell>
          <cell r="I14">
            <v>2.1064832113063933E-5</v>
          </cell>
          <cell r="J14">
            <v>8.7265898952724006E-6</v>
          </cell>
          <cell r="K14">
            <v>6.6317626751715694E-5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7.0951548879139795E-3</v>
          </cell>
          <cell r="D15">
            <v>3.2227536260047741E-2</v>
          </cell>
          <cell r="E15">
            <v>4.5294733066174438E-2</v>
          </cell>
          <cell r="F15">
            <v>0.30419620783767659</v>
          </cell>
          <cell r="G15">
            <v>1.2337224042185111E-5</v>
          </cell>
          <cell r="H15">
            <v>5.1645962354388389E-6</v>
          </cell>
          <cell r="I15">
            <v>1.4143202798919554E-5</v>
          </cell>
          <cell r="J15">
            <v>1.566240559599487E-5</v>
          </cell>
          <cell r="K15">
            <v>3.2865378823386557E-5</v>
          </cell>
          <cell r="L15">
            <v>3.3290360176704001E-7</v>
          </cell>
          <cell r="M15">
            <v>1.7762162944016301E-7</v>
          </cell>
        </row>
        <row r="16">
          <cell r="B16">
            <v>0</v>
          </cell>
          <cell r="C16">
            <v>1.4809426758693141E-3</v>
          </cell>
          <cell r="D16">
            <v>0.28803309773031316</v>
          </cell>
          <cell r="E16">
            <v>2.5717659095777627E-3</v>
          </cell>
          <cell r="F16">
            <v>3.6885386489945708E-6</v>
          </cell>
          <cell r="G16">
            <v>0.12118420192165272</v>
          </cell>
          <cell r="H16">
            <v>2.4489444655662104E-2</v>
          </cell>
          <cell r="I16">
            <v>1.2171824633097537E-3</v>
          </cell>
          <cell r="J16">
            <v>7.7488630629485529E-6</v>
          </cell>
          <cell r="K16">
            <v>6.0881581650170535E-5</v>
          </cell>
          <cell r="L16">
            <v>4.2095596157381025E-5</v>
          </cell>
          <cell r="M16">
            <v>3.3955810181495773E-3</v>
          </cell>
        </row>
        <row r="17">
          <cell r="B17">
            <v>0</v>
          </cell>
          <cell r="C17">
            <v>9.5597708222994301E-4</v>
          </cell>
          <cell r="D17">
            <v>1.26020576166882E-5</v>
          </cell>
          <cell r="E17">
            <v>6.2257533694171903E-6</v>
          </cell>
          <cell r="F17">
            <v>5.9360013140081001E-6</v>
          </cell>
          <cell r="G17">
            <v>3.8151042242949102E-4</v>
          </cell>
          <cell r="H17">
            <v>3.1240198591133701E-6</v>
          </cell>
          <cell r="I17">
            <v>3.3622059429971201E-4</v>
          </cell>
          <cell r="J17">
            <v>1.6651760419949001E-5</v>
          </cell>
          <cell r="K17">
            <v>1.6644672257360299E-3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4.56166785122691E-5</v>
          </cell>
          <cell r="D18">
            <v>6.1502885305273203E-3</v>
          </cell>
          <cell r="E18">
            <v>4.5291199974500602E-2</v>
          </cell>
          <cell r="F18">
            <v>1.7461663213972199E-4</v>
          </cell>
          <cell r="G18">
            <v>1.7127890965523199E-3</v>
          </cell>
          <cell r="H18">
            <v>4.96356911423745E-5</v>
          </cell>
          <cell r="I18">
            <v>1.40315718225265E-4</v>
          </cell>
          <cell r="J18">
            <v>2.02809230655786E-4</v>
          </cell>
          <cell r="K18">
            <v>2.83393644722009E-3</v>
          </cell>
          <cell r="L18">
            <v>1.64710830467262E-3</v>
          </cell>
          <cell r="M18">
            <v>3.5963822736194899E-3</v>
          </cell>
        </row>
        <row r="19">
          <cell r="B19">
            <v>0</v>
          </cell>
          <cell r="C19">
            <v>8.9160300625515996E-7</v>
          </cell>
          <cell r="D19">
            <v>3.1826714498140301E-6</v>
          </cell>
          <cell r="E19">
            <v>5.13282400004954E-2</v>
          </cell>
          <cell r="F19">
            <v>0.16397951608521899</v>
          </cell>
          <cell r="G19">
            <v>1.0849856380459399E-5</v>
          </cell>
          <cell r="H19">
            <v>1.9618498733392299E-6</v>
          </cell>
          <cell r="I19">
            <v>3.7064725445956602E-6</v>
          </cell>
          <cell r="J19">
            <v>5.6228564286707001E-6</v>
          </cell>
          <cell r="K19">
            <v>2.62772442592723E-2</v>
          </cell>
          <cell r="L19">
            <v>0.135855471833534</v>
          </cell>
          <cell r="M19">
            <v>2.2749725156003001E-2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4.24780107177163E-2</v>
          </cell>
          <cell r="H20">
            <v>0.148463797393903</v>
          </cell>
          <cell r="I20">
            <v>1.0101260036961301E-6</v>
          </cell>
          <cell r="J20">
            <v>7.8474414731007095E-7</v>
          </cell>
          <cell r="K20">
            <v>1.38341387344174E-6</v>
          </cell>
          <cell r="L20">
            <v>2.6435410585134602E-6</v>
          </cell>
          <cell r="M20">
            <v>1.74696655821476E-2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2.5956475711503299E-4</v>
          </cell>
          <cell r="H21">
            <v>5.3092836505131498E-4</v>
          </cell>
          <cell r="I21">
            <v>3.9204083160160102E-4</v>
          </cell>
          <cell r="J21">
            <v>8.1758589249528602E-4</v>
          </cell>
          <cell r="K21">
            <v>1.40951065090413E-5</v>
          </cell>
          <cell r="L21">
            <v>1.1378931525211999E-3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2.3786682838618099E-3</v>
          </cell>
          <cell r="G22">
            <v>3.1317428757258401E-5</v>
          </cell>
          <cell r="H22">
            <v>1.34417364126509E-3</v>
          </cell>
          <cell r="I22">
            <v>2.4051882966750499E-2</v>
          </cell>
          <cell r="J22">
            <v>4.9305217473205002E-4</v>
          </cell>
          <cell r="K22">
            <v>8.3072895207098399E-4</v>
          </cell>
          <cell r="L22">
            <v>1.50308165845654E-2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5.1339942382337201E-4</v>
          </cell>
          <cell r="I23">
            <v>0</v>
          </cell>
          <cell r="J23">
            <v>9.7629785102090402E-2</v>
          </cell>
          <cell r="K23">
            <v>1.26224259572321E-2</v>
          </cell>
          <cell r="L23">
            <v>8.3851944121268897E-5</v>
          </cell>
          <cell r="M23">
            <v>0</v>
          </cell>
        </row>
        <row r="24">
          <cell r="B24">
            <v>0</v>
          </cell>
          <cell r="C24">
            <v>1.18949200345262E-6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4.8136281988700504E-7</v>
          </cell>
          <cell r="D25">
            <v>1.6348033975995799E-2</v>
          </cell>
          <cell r="E25">
            <v>2.3536469481135001E-6</v>
          </cell>
          <cell r="F25">
            <v>1.6443930028988699E-2</v>
          </cell>
          <cell r="G25">
            <v>2.0232632523833199E-2</v>
          </cell>
          <cell r="H25">
            <v>5.84317189265408E-6</v>
          </cell>
          <cell r="I25">
            <v>3.2138127319751701E-3</v>
          </cell>
          <cell r="J25">
            <v>3.6344199153881797E-2</v>
          </cell>
          <cell r="K25">
            <v>2.0459012886736998E-2</v>
          </cell>
          <cell r="L25">
            <v>4.8127973378719298E-3</v>
          </cell>
          <cell r="M25">
            <v>1.33425307381217E-3</v>
          </cell>
        </row>
        <row r="26">
          <cell r="B26">
            <v>0</v>
          </cell>
          <cell r="C26">
            <v>3.6672635794554899E-7</v>
          </cell>
          <cell r="D26">
            <v>6.0202983529754397E-7</v>
          </cell>
          <cell r="E26">
            <v>2.1529268322819498E-6</v>
          </cell>
          <cell r="F26">
            <v>5.6658242750661399E-3</v>
          </cell>
          <cell r="G26">
            <v>2.5435301247404299E-2</v>
          </cell>
          <cell r="H26">
            <v>5.4647198788696003E-6</v>
          </cell>
          <cell r="I26">
            <v>1.16573204943621E-2</v>
          </cell>
          <cell r="J26">
            <v>7.2898503696737605E-5</v>
          </cell>
          <cell r="K26">
            <v>2.11853743569635E-5</v>
          </cell>
          <cell r="L26">
            <v>3.80867693381778E-3</v>
          </cell>
          <cell r="M26">
            <v>2.30690743113432E-2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1.7098497108286901E-2</v>
          </cell>
          <cell r="H27">
            <v>2.42254632071266E-2</v>
          </cell>
          <cell r="I27">
            <v>1.52328849255519E-3</v>
          </cell>
          <cell r="J27">
            <v>3.3894259159968402E-3</v>
          </cell>
          <cell r="K27">
            <v>9.2109364848182492E-3</v>
          </cell>
          <cell r="L27">
            <v>2.8121811602598002E-3</v>
          </cell>
          <cell r="M27">
            <v>1.4003145514061101E-2</v>
          </cell>
        </row>
        <row r="28">
          <cell r="B28">
            <v>0</v>
          </cell>
          <cell r="C28">
            <v>1.0321611532666399E-5</v>
          </cell>
          <cell r="D28">
            <v>1.30965050598742E-5</v>
          </cell>
          <cell r="E28">
            <v>1.5499812261534998E-5</v>
          </cell>
          <cell r="F28">
            <v>7.3699762934103697E-5</v>
          </cell>
          <cell r="G28">
            <v>3.7398485872386502E-4</v>
          </cell>
          <cell r="H28">
            <v>1.63229571432028E-4</v>
          </cell>
          <cell r="I28">
            <v>7.9792705870876396E-5</v>
          </cell>
          <cell r="J28">
            <v>7.2490369587270597E-5</v>
          </cell>
          <cell r="K28">
            <v>5.6856645811140401E-4</v>
          </cell>
          <cell r="L28">
            <v>8.9544165790351196E-5</v>
          </cell>
          <cell r="M28">
            <v>8.9167884473373698E-4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1.36335044318086E-2</v>
          </cell>
          <cell r="H30">
            <v>2.2115019670928601E-2</v>
          </cell>
          <cell r="I30">
            <v>2.51832843682111E-5</v>
          </cell>
          <cell r="J30">
            <v>6.12033379591606E-3</v>
          </cell>
          <cell r="K30">
            <v>4.6122238093631703E-2</v>
          </cell>
          <cell r="L30">
            <v>2.4145608859900199E-2</v>
          </cell>
          <cell r="M30">
            <v>2.4498772558898799E-4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2.6748152795690099E-4</v>
          </cell>
          <cell r="H31">
            <v>9.6326193351072807E-3</v>
          </cell>
          <cell r="I31">
            <v>1.32916692314341E-2</v>
          </cell>
          <cell r="J31">
            <v>2.5374573678690802E-3</v>
          </cell>
          <cell r="K31">
            <v>5.4044315958461502E-6</v>
          </cell>
          <cell r="L31">
            <v>4.5924700415901397E-3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2.5563719040546098E-3</v>
          </cell>
          <cell r="H32">
            <v>2.94353214355808E-6</v>
          </cell>
          <cell r="I32">
            <v>1.0438089465942299E-6</v>
          </cell>
          <cell r="J32">
            <v>1.7636461759200801E-6</v>
          </cell>
          <cell r="K32">
            <v>2.34516254435904E-6</v>
          </cell>
          <cell r="L32">
            <v>2.2608091150453901E-4</v>
          </cell>
          <cell r="M32">
            <v>0</v>
          </cell>
        </row>
        <row r="33">
          <cell r="B33">
            <v>0</v>
          </cell>
          <cell r="C33">
            <v>7.13215905464767E-3</v>
          </cell>
          <cell r="D33">
            <v>0.11576873554037501</v>
          </cell>
          <cell r="E33">
            <v>9.2703209818651502E-3</v>
          </cell>
          <cell r="F33">
            <v>2.20957542993112E-2</v>
          </cell>
          <cell r="G33">
            <v>9.5755307823491105E-4</v>
          </cell>
          <cell r="H33">
            <v>0.13742736178536999</v>
          </cell>
          <cell r="I33">
            <v>2.6101403496055402E-3</v>
          </cell>
          <cell r="J33">
            <v>2.935368154444E-2</v>
          </cell>
          <cell r="K33">
            <v>1.29527670903213E-3</v>
          </cell>
          <cell r="L33">
            <v>0.13717526155069401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4.1006253462156202E-4</v>
          </cell>
          <cell r="E34">
            <v>0.18450182234340487</v>
          </cell>
          <cell r="F34">
            <v>1.9876882187023241</v>
          </cell>
          <cell r="G34">
            <v>2.1521505484628238</v>
          </cell>
          <cell r="H34">
            <v>2.158460274202127</v>
          </cell>
          <cell r="I34">
            <v>0.64087293745978924</v>
          </cell>
          <cell r="J34">
            <v>5.2427644203737576E-6</v>
          </cell>
          <cell r="K34">
            <v>2.3269307570164342E-5</v>
          </cell>
          <cell r="L34">
            <v>0.30356025782133222</v>
          </cell>
          <cell r="M34">
            <v>1.5443089694576293</v>
          </cell>
        </row>
        <row r="35">
          <cell r="B35">
            <v>0</v>
          </cell>
          <cell r="C35">
            <v>7.3884419803013505E-8</v>
          </cell>
          <cell r="D35">
            <v>1.7332352985747701</v>
          </cell>
          <cell r="E35">
            <v>3.7058492667114602E-6</v>
          </cell>
          <cell r="F35">
            <v>1.94931028633979</v>
          </cell>
          <cell r="G35">
            <v>0.86940041743339203</v>
          </cell>
          <cell r="H35">
            <v>2.2808479095748599</v>
          </cell>
          <cell r="I35">
            <v>0.58278554763141599</v>
          </cell>
          <cell r="J35">
            <v>1.76262517104205</v>
          </cell>
          <cell r="K35">
            <v>1.65058498155302</v>
          </cell>
          <cell r="L35">
            <v>2.6010303884302899</v>
          </cell>
          <cell r="M35">
            <v>0.91930059312087298</v>
          </cell>
        </row>
        <row r="36">
          <cell r="B36">
            <v>0</v>
          </cell>
          <cell r="C36">
            <v>7.2324024636594809E-6</v>
          </cell>
          <cell r="D36">
            <v>0.87261446437323997</v>
          </cell>
          <cell r="E36">
            <v>2.5551042077931325</v>
          </cell>
          <cell r="F36">
            <v>2.6069164802170777</v>
          </cell>
          <cell r="G36">
            <v>0.86073415693178934</v>
          </cell>
          <cell r="H36">
            <v>2.4370309390968594</v>
          </cell>
          <cell r="I36">
            <v>2.297762254953021</v>
          </cell>
          <cell r="J36">
            <v>2.3480108911319131</v>
          </cell>
          <cell r="K36">
            <v>1.9777992563505673</v>
          </cell>
          <cell r="L36">
            <v>2.8992166914560369</v>
          </cell>
          <cell r="M36">
            <v>2.7835311033927663</v>
          </cell>
        </row>
        <row r="37">
          <cell r="B37">
            <v>0</v>
          </cell>
          <cell r="C37">
            <v>8.0851627768670667E-6</v>
          </cell>
          <cell r="D37">
            <v>1.2518161182490859</v>
          </cell>
          <cell r="E37">
            <v>1.6067525315054441</v>
          </cell>
          <cell r="F37">
            <v>5.61363791589869</v>
          </cell>
          <cell r="G37">
            <v>0.64864918807943095</v>
          </cell>
          <cell r="H37">
            <v>2.3986335765331104</v>
          </cell>
          <cell r="I37">
            <v>1.8281975701190638</v>
          </cell>
          <cell r="J37">
            <v>4.5305534263610898</v>
          </cell>
          <cell r="K37">
            <v>2.8291293669614599</v>
          </cell>
          <cell r="L37">
            <v>2.9896644967239201</v>
          </cell>
          <cell r="M37">
            <v>2.4493787274169199</v>
          </cell>
        </row>
        <row r="38">
          <cell r="B38">
            <v>0</v>
          </cell>
          <cell r="C38">
            <v>6.7076624681662203E-8</v>
          </cell>
          <cell r="D38">
            <v>3.2920252969328003E-4</v>
          </cell>
          <cell r="E38">
            <v>6.2910634748403203E-6</v>
          </cell>
          <cell r="F38">
            <v>0.52276534499675198</v>
          </cell>
          <cell r="G38">
            <v>6.0796381842319498</v>
          </cell>
          <cell r="H38">
            <v>0.60671086778605898</v>
          </cell>
          <cell r="I38">
            <v>0.367803623857272</v>
          </cell>
          <cell r="J38">
            <v>1.55609796956601</v>
          </cell>
          <cell r="K38">
            <v>5.8390195364270099</v>
          </cell>
          <cell r="L38">
            <v>1.03364685677765</v>
          </cell>
          <cell r="M38">
            <v>0.81651782060116795</v>
          </cell>
        </row>
        <row r="39">
          <cell r="B39">
            <v>0</v>
          </cell>
          <cell r="C39">
            <v>2.5236680107747602E-6</v>
          </cell>
          <cell r="D39">
            <v>2.9146023256361499E-5</v>
          </cell>
          <cell r="E39">
            <v>1.93721014824168E-2</v>
          </cell>
          <cell r="F39">
            <v>1.9078748316625399E-2</v>
          </cell>
          <cell r="G39">
            <v>9.7296829287788367E-6</v>
          </cell>
          <cell r="H39">
            <v>2.2817405030022795E-5</v>
          </cell>
          <cell r="I39">
            <v>1.6054739232984963E-4</v>
          </cell>
          <cell r="J39">
            <v>5.67726548639505E-2</v>
          </cell>
          <cell r="K39">
            <v>8.5328872010052999E-5</v>
          </cell>
          <cell r="L39">
            <v>1.0652509980266497E-2</v>
          </cell>
          <cell r="M39">
            <v>3.1390069589649992E-4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1.03952093438641E-3</v>
          </cell>
          <cell r="H40">
            <v>1.21467852470724E-4</v>
          </cell>
          <cell r="I40">
            <v>4.0146669890457898E-3</v>
          </cell>
          <cell r="J40">
            <v>1.20271579525338E-2</v>
          </cell>
          <cell r="K40">
            <v>2.7877667132591299E-4</v>
          </cell>
          <cell r="L40">
            <v>7.5611495523556296E-3</v>
          </cell>
          <cell r="M40">
            <v>6.6819186743348304E-3</v>
          </cell>
        </row>
        <row r="41">
          <cell r="B41">
            <v>0</v>
          </cell>
          <cell r="C41">
            <v>1.67110903645173E-2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8.8418192252479998E-4</v>
          </cell>
          <cell r="K41">
            <v>3.9221253163474601E-4</v>
          </cell>
          <cell r="L41">
            <v>5.6524711930186998E-4</v>
          </cell>
          <cell r="M41">
            <v>1.7989945087566099E-3</v>
          </cell>
        </row>
        <row r="42">
          <cell r="B42">
            <v>0</v>
          </cell>
          <cell r="C42">
            <v>1.6653965649047E-2</v>
          </cell>
          <cell r="D42">
            <v>2.4068194136591701E-2</v>
          </cell>
          <cell r="E42">
            <v>1.5628478768769501E-2</v>
          </cell>
          <cell r="F42">
            <v>4.27786377802978E-2</v>
          </cell>
          <cell r="G42">
            <v>1.5965880645374599E-3</v>
          </cell>
          <cell r="H42">
            <v>2.9027967641678001E-2</v>
          </cell>
          <cell r="I42">
            <v>9.4831109963773002E-6</v>
          </cell>
          <cell r="J42">
            <v>5.4192815413596E-6</v>
          </cell>
          <cell r="K42">
            <v>3.2378167405814798E-4</v>
          </cell>
          <cell r="L42">
            <v>6.8817336955484196E-6</v>
          </cell>
          <cell r="M42">
            <v>4.5306477596080302E-5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7.0196159387776402E-2</v>
          </cell>
          <cell r="H43">
            <v>7.5001322541556795E-2</v>
          </cell>
          <cell r="I43">
            <v>4.5902055198200398E-2</v>
          </cell>
          <cell r="J43">
            <v>6.0203138453904098E-2</v>
          </cell>
          <cell r="K43">
            <v>7.8038191458722705E-2</v>
          </cell>
          <cell r="L43">
            <v>5.2906402529834903E-2</v>
          </cell>
          <cell r="M43">
            <v>4.9619574003424101E-2</v>
          </cell>
        </row>
        <row r="44">
          <cell r="B44">
            <v>0</v>
          </cell>
          <cell r="C44">
            <v>1.13859508970942E-6</v>
          </cell>
          <cell r="D44">
            <v>3.9411402910368197E-6</v>
          </cell>
          <cell r="E44">
            <v>1.5128395380230701E-3</v>
          </cell>
          <cell r="F44">
            <v>5.03695143279105E-3</v>
          </cell>
          <cell r="G44">
            <v>1.7507584305181599E-6</v>
          </cell>
          <cell r="H44">
            <v>8.6100510058610399E-7</v>
          </cell>
          <cell r="I44">
            <v>1.3669620166327199E-6</v>
          </cell>
          <cell r="J44">
            <v>8.0178689269156395E-7</v>
          </cell>
          <cell r="K44">
            <v>3.7291253576552998E-6</v>
          </cell>
          <cell r="L44">
            <v>1.05572620765994E-4</v>
          </cell>
          <cell r="M44">
            <v>9.7440038722393106E-5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1.6683615689335801E-3</v>
          </cell>
          <cell r="H45">
            <v>3.0031046444553702E-2</v>
          </cell>
          <cell r="I45">
            <v>2.5441898102851399E-2</v>
          </cell>
          <cell r="J45">
            <v>8.4856027157099899E-7</v>
          </cell>
          <cell r="K45">
            <v>1.29212082118078E-6</v>
          </cell>
          <cell r="L45">
            <v>2.7747428102290698E-6</v>
          </cell>
          <cell r="M45">
            <v>1.02517439055688E-5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3.8723091824256498E-2</v>
          </cell>
          <cell r="G46">
            <v>6.0832735521152401E-6</v>
          </cell>
          <cell r="H46">
            <v>1.0986248943609001E-3</v>
          </cell>
          <cell r="I46">
            <v>3.4447521678859901E-2</v>
          </cell>
          <cell r="J46">
            <v>1.53017446082181E-2</v>
          </cell>
          <cell r="K46">
            <v>5.23333276788422E-3</v>
          </cell>
          <cell r="L46">
            <v>7.8681804234731798E-2</v>
          </cell>
          <cell r="M46">
            <v>1.6197903482956098E-2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5.93195863963511E-4</v>
          </cell>
          <cell r="G47">
            <v>3.2983911590529801E-4</v>
          </cell>
          <cell r="H47">
            <v>1.7367627068642699E-4</v>
          </cell>
          <cell r="I47">
            <v>5.5449805334011905E-4</v>
          </cell>
          <cell r="J47">
            <v>9.4131779086149093E-6</v>
          </cell>
          <cell r="K47">
            <v>6.3704462909542096E-4</v>
          </cell>
          <cell r="L47">
            <v>9.2261994443317694E-5</v>
          </cell>
          <cell r="M47">
            <v>2.05308900680319E-4</v>
          </cell>
        </row>
        <row r="48">
          <cell r="B48">
            <v>0</v>
          </cell>
          <cell r="C48">
            <v>5.2761043310202806E-4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6.8675731401562608E-4</v>
          </cell>
          <cell r="K48">
            <v>5.0215198020624294E-4</v>
          </cell>
          <cell r="L48">
            <v>9.6420038575081911E-4</v>
          </cell>
          <cell r="M48">
            <v>3.6098335795156389E-4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4.0038238824891903E-4</v>
          </cell>
          <cell r="K49">
            <v>3.2087636226377101E-4</v>
          </cell>
          <cell r="L49">
            <v>4.4350040268839397E-6</v>
          </cell>
          <cell r="M49">
            <v>6.3893593468566901E-4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2.5816279132680003E-4</v>
          </cell>
          <cell r="F50">
            <v>1.688279378023771E-4</v>
          </cell>
          <cell r="G50">
            <v>7.4592235970204201E-4</v>
          </cell>
          <cell r="H50">
            <v>3.5186074628998072E-4</v>
          </cell>
          <cell r="I50">
            <v>1.170269811671997E-3</v>
          </cell>
          <cell r="J50">
            <v>2.3771763183403198E-6</v>
          </cell>
          <cell r="K50">
            <v>1.2983571423028962E-5</v>
          </cell>
          <cell r="L50">
            <v>7.7479857368577601E-4</v>
          </cell>
          <cell r="M50">
            <v>6.0704966565906999E-4</v>
          </cell>
        </row>
        <row r="51">
          <cell r="B51">
            <v>0</v>
          </cell>
          <cell r="C51">
            <v>5.9805140640102504E-3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1.2015411666069929E-3</v>
          </cell>
          <cell r="K51">
            <v>7.4345054263894022E-3</v>
          </cell>
          <cell r="L51">
            <v>9.0065603736196422E-4</v>
          </cell>
          <cell r="M51">
            <v>1.831569838694376E-3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1.091159653194637E-3</v>
          </cell>
          <cell r="K52">
            <v>8.9397652298444795E-4</v>
          </cell>
          <cell r="L52">
            <v>1.4377027820269851E-5</v>
          </cell>
          <cell r="M52">
            <v>1.7916160167999889E-3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3.7104951269991402E-4</v>
          </cell>
          <cell r="F53">
            <v>3.2330659831885202E-4</v>
          </cell>
          <cell r="G53">
            <v>5.3976526231044502E-3</v>
          </cell>
          <cell r="H53">
            <v>5.9532403798522853E-3</v>
          </cell>
          <cell r="I53">
            <v>5.6799144834443699E-4</v>
          </cell>
          <cell r="J53">
            <v>4.5109295314906903E-3</v>
          </cell>
          <cell r="K53">
            <v>4.1718618229321199E-4</v>
          </cell>
          <cell r="L53">
            <v>8.9355931723933727E-4</v>
          </cell>
          <cell r="M53">
            <v>2.3637615654223169E-3</v>
          </cell>
        </row>
        <row r="54">
          <cell r="B54">
            <v>0</v>
          </cell>
          <cell r="C54">
            <v>2.6235603520214999E-2</v>
          </cell>
          <cell r="D54">
            <v>2.92218446756011E-2</v>
          </cell>
          <cell r="E54">
            <v>1.22366444466978E-2</v>
          </cell>
          <cell r="F54">
            <v>4.72690242867643E-2</v>
          </cell>
          <cell r="G54">
            <v>4.7309043350907E-2</v>
          </cell>
          <cell r="H54">
            <v>1.7697357859329198E-2</v>
          </cell>
          <cell r="I54">
            <v>4.8454943820123698E-2</v>
          </cell>
          <cell r="J54">
            <v>4.4267092779974003E-2</v>
          </cell>
          <cell r="K54">
            <v>2.2865052858699001E-2</v>
          </cell>
          <cell r="L54">
            <v>6.2064258917614502E-2</v>
          </cell>
          <cell r="M54">
            <v>3.8836653743106901E-2</v>
          </cell>
        </row>
        <row r="55">
          <cell r="B55">
            <v>0</v>
          </cell>
          <cell r="C55">
            <v>2.78702793201673E-2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1.14599838334275E-3</v>
          </cell>
          <cell r="K55">
            <v>5.4270684764879296E-4</v>
          </cell>
          <cell r="L55">
            <v>1.22031274901705E-5</v>
          </cell>
          <cell r="M55">
            <v>9.5200983269277104E-4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3.37777445071081E-4</v>
          </cell>
          <cell r="F56">
            <v>1.9589837368244499E-5</v>
          </cell>
          <cell r="G56">
            <v>4.89458371267323E-4</v>
          </cell>
          <cell r="H56">
            <v>3.1375528321335601E-4</v>
          </cell>
          <cell r="I56">
            <v>1.31740966179216E-3</v>
          </cell>
          <cell r="J56">
            <v>5.0488129773177701E-6</v>
          </cell>
          <cell r="K56">
            <v>1.23193753195981E-5</v>
          </cell>
          <cell r="L56">
            <v>6.4344995665311603E-4</v>
          </cell>
          <cell r="M56">
            <v>7.2455706411643603E-4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3.6293177885381601E-4</v>
          </cell>
          <cell r="F57">
            <v>8.4095065415248698E-4</v>
          </cell>
          <cell r="G57">
            <v>2.6796461529343999E-4</v>
          </cell>
          <cell r="H57">
            <v>7.6359512689911605E-4</v>
          </cell>
          <cell r="I57">
            <v>1.5535600459779099E-3</v>
          </cell>
          <cell r="J57">
            <v>1.20135052494803E-3</v>
          </cell>
          <cell r="K57">
            <v>1.46148210055986E-3</v>
          </cell>
          <cell r="L57">
            <v>8.4061509002208296E-3</v>
          </cell>
          <cell r="M57">
            <v>6.2695683687794305E-4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5.5661894887327004E-4</v>
          </cell>
          <cell r="K58">
            <v>4.8255852124020601E-4</v>
          </cell>
          <cell r="L58">
            <v>2.2279203776567599E-5</v>
          </cell>
          <cell r="M58">
            <v>1.31765596138467E-3</v>
          </cell>
        </row>
        <row r="63">
          <cell r="B63">
            <v>0</v>
          </cell>
          <cell r="C63">
            <v>3.9328249475786199E-6</v>
          </cell>
          <cell r="D63">
            <v>4.0710767465674401E-6</v>
          </cell>
          <cell r="E63">
            <v>4.23140531295698E-6</v>
          </cell>
          <cell r="F63">
            <v>5.5493341452823797E-6</v>
          </cell>
          <cell r="G63">
            <v>5.14395344411658E-6</v>
          </cell>
          <cell r="H63">
            <v>4.92103376586553E-6</v>
          </cell>
          <cell r="I63">
            <v>4.7544512850383801E-6</v>
          </cell>
          <cell r="J63">
            <v>4.6256365373836196E-6</v>
          </cell>
          <cell r="K63">
            <v>5.6203558732099802E-6</v>
          </cell>
          <cell r="L63">
            <v>6.7355393241992696E-6</v>
          </cell>
          <cell r="M63">
            <v>8.4496489184893895E-6</v>
          </cell>
        </row>
        <row r="64">
          <cell r="B64">
            <v>2.5607643698049602E-3</v>
          </cell>
          <cell r="C64">
            <v>5.0260661592577299E-6</v>
          </cell>
          <cell r="D64">
            <v>1.3432011857472901E-5</v>
          </cell>
          <cell r="E64">
            <v>4.7637296641057101E-4</v>
          </cell>
          <cell r="F64">
            <v>0.44985197512506703</v>
          </cell>
          <cell r="G64">
            <v>0.120077764557368</v>
          </cell>
          <cell r="H64">
            <v>0.217385512847283</v>
          </cell>
          <cell r="I64">
            <v>0.312424575800963</v>
          </cell>
          <cell r="J64">
            <v>0.160691128482466</v>
          </cell>
          <cell r="K64">
            <v>0.25040015750292499</v>
          </cell>
          <cell r="L64">
            <v>0.29253819807451498</v>
          </cell>
          <cell r="M64">
            <v>0.11165549802657999</v>
          </cell>
        </row>
        <row r="65">
          <cell r="B65">
            <v>1.91242881802859E-3</v>
          </cell>
          <cell r="C65">
            <v>3.8160991382209602E-6</v>
          </cell>
          <cell r="D65">
            <v>1.08704871106387E-5</v>
          </cell>
          <cell r="E65">
            <v>3.7916347233360101E-4</v>
          </cell>
          <cell r="F65">
            <v>2.6506462740379801E-2</v>
          </cell>
          <cell r="G65">
            <v>0.54828520469464603</v>
          </cell>
          <cell r="H65">
            <v>0.44633398815675701</v>
          </cell>
          <cell r="I65">
            <v>0.50574332940962197</v>
          </cell>
          <cell r="J65">
            <v>0.36857394149562001</v>
          </cell>
          <cell r="K65">
            <v>0.70336331721982703</v>
          </cell>
          <cell r="L65">
            <v>0.53843920283967395</v>
          </cell>
          <cell r="M65">
            <v>0.17340718027910701</v>
          </cell>
        </row>
        <row r="66">
          <cell r="B66">
            <v>2.0268328950917899E-3</v>
          </cell>
          <cell r="C66">
            <v>4.9686316697883299E-6</v>
          </cell>
          <cell r="D66">
            <v>2.74014025183023E-5</v>
          </cell>
          <cell r="E66">
            <v>2.4165841467814302E-2</v>
          </cell>
          <cell r="F66">
            <v>2.62696813640854E-2</v>
          </cell>
          <cell r="G66">
            <v>2.9065546522024099E-2</v>
          </cell>
          <cell r="H66">
            <v>2.07249580624899E-3</v>
          </cell>
          <cell r="I66">
            <v>6.3374742987419103E-2</v>
          </cell>
          <cell r="J66">
            <v>4.6470153195176996E-3</v>
          </cell>
          <cell r="K66">
            <v>5.7920706362617203E-2</v>
          </cell>
          <cell r="L66">
            <v>4.6853371255311499E-2</v>
          </cell>
          <cell r="M66">
            <v>1.6464461302519499E-2</v>
          </cell>
        </row>
        <row r="67">
          <cell r="B67">
            <v>4.1870182738463499E-3</v>
          </cell>
          <cell r="C67">
            <v>9.7076987773296503E-6</v>
          </cell>
          <cell r="D67">
            <v>3.8759124217254402E-5</v>
          </cell>
          <cell r="E67">
            <v>3.8166168558757402E-2</v>
          </cell>
          <cell r="F67">
            <v>2.49852652902629E-2</v>
          </cell>
          <cell r="G67">
            <v>3.5139988403256606E-2</v>
          </cell>
          <cell r="H67">
            <v>4.8595843056893899E-2</v>
          </cell>
          <cell r="I67">
            <v>5.57927985194272E-2</v>
          </cell>
          <cell r="J67">
            <v>4.7528207507527898E-2</v>
          </cell>
          <cell r="K67">
            <v>4.75031672821737E-2</v>
          </cell>
          <cell r="L67">
            <v>7.0245622796281493E-2</v>
          </cell>
          <cell r="M67">
            <v>3.6578114615282806E-2</v>
          </cell>
        </row>
        <row r="68">
          <cell r="B68">
            <v>4.1951197948904197E-3</v>
          </cell>
          <cell r="C68">
            <v>9.7854120500745506E-6</v>
          </cell>
          <cell r="D68">
            <v>3.9641266262440097E-5</v>
          </cell>
          <cell r="E68">
            <v>3.8603766010770604E-2</v>
          </cell>
          <cell r="F68">
            <v>3.9702269261093902E-2</v>
          </cell>
          <cell r="G68">
            <v>6.7692805420203103E-2</v>
          </cell>
          <cell r="H68">
            <v>3.8864790851825398E-2</v>
          </cell>
          <cell r="I68">
            <v>5.5668140884815399E-2</v>
          </cell>
          <cell r="J68">
            <v>5.2826580100477701E-2</v>
          </cell>
          <cell r="K68">
            <v>4.3350909448156102E-2</v>
          </cell>
          <cell r="L68">
            <v>7.4708955404300503E-2</v>
          </cell>
          <cell r="M68">
            <v>3.60586540478487E-2</v>
          </cell>
        </row>
        <row r="69">
          <cell r="B69">
            <v>2.0288826252903599E-3</v>
          </cell>
          <cell r="C69">
            <v>4.9815371106829701E-6</v>
          </cell>
          <cell r="D69">
            <v>2.7744240900322501E-5</v>
          </cell>
          <cell r="E69">
            <v>2.71624968273225E-2</v>
          </cell>
          <cell r="F69">
            <v>2.5989679318907999E-2</v>
          </cell>
          <cell r="G69">
            <v>5.0743296743917997E-2</v>
          </cell>
          <cell r="H69">
            <v>2.0398903205963801E-2</v>
          </cell>
          <cell r="I69">
            <v>4.0406105544444203E-2</v>
          </cell>
          <cell r="J69">
            <v>3.4685771205309301E-2</v>
          </cell>
          <cell r="K69">
            <v>2.7494761946134198E-2</v>
          </cell>
          <cell r="L69">
            <v>5.1316343047461702E-2</v>
          </cell>
          <cell r="M69">
            <v>2.3211076228906401E-2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1.7624108853960634E-3</v>
          </cell>
          <cell r="J157">
            <v>2.0537704551104883E-3</v>
          </cell>
          <cell r="K157">
            <v>2.0459280277276407E-3</v>
          </cell>
          <cell r="L157">
            <v>2.0412317303077419E-3</v>
          </cell>
          <cell r="M157">
            <v>2.7619399449558988E-3</v>
          </cell>
        </row>
      </sheetData>
      <sheetData sheetId="69">
        <row r="5">
          <cell r="B5">
            <v>1.1980890382220668</v>
          </cell>
          <cell r="C5">
            <v>1.2035321617788148</v>
          </cell>
          <cell r="D5">
            <v>1.7160425789763177E-5</v>
          </cell>
          <cell r="E5">
            <v>4.1004666760678567E-3</v>
          </cell>
          <cell r="F5">
            <v>3.1860989125804687E-3</v>
          </cell>
          <cell r="G5">
            <v>2.8605778626886115E-3</v>
          </cell>
          <cell r="H5">
            <v>2.5702778888242262E-3</v>
          </cell>
          <cell r="I5">
            <v>2.9985341820121372</v>
          </cell>
          <cell r="J5">
            <v>3.9955657134605507</v>
          </cell>
          <cell r="K5">
            <v>3.386466341309895</v>
          </cell>
          <cell r="L5">
            <v>3.9564202036252998</v>
          </cell>
          <cell r="M5">
            <v>3.9509896860841986</v>
          </cell>
        </row>
        <row r="12">
          <cell r="B12">
            <v>0.2794842660386333</v>
          </cell>
          <cell r="C12">
            <v>0.10094544214098712</v>
          </cell>
          <cell r="D12">
            <v>1.0369481749996143</v>
          </cell>
          <cell r="E12">
            <v>0.12043891955128506</v>
          </cell>
          <cell r="F12">
            <v>6.7682667858083004E-4</v>
          </cell>
          <cell r="G12">
            <v>7.5366410521815735E-4</v>
          </cell>
          <cell r="H12">
            <v>6.2628275177934584E-4</v>
          </cell>
          <cell r="I12">
            <v>2.682040207802501E-3</v>
          </cell>
          <cell r="J12">
            <v>1.1996189905197231E-3</v>
          </cell>
          <cell r="K12">
            <v>7.3345673405309265E-3</v>
          </cell>
          <cell r="L12">
            <v>1.1490134923957133E-3</v>
          </cell>
          <cell r="M12">
            <v>4.5196312011524988E-3</v>
          </cell>
        </row>
        <row r="19">
          <cell r="B19">
            <v>1.3280202690520913</v>
          </cell>
          <cell r="C19">
            <v>3.9445641148019543</v>
          </cell>
          <cell r="D19">
            <v>4.3847720294980173</v>
          </cell>
          <cell r="E19">
            <v>4.3847781489003808</v>
          </cell>
          <cell r="F19">
            <v>4.3847812935856103</v>
          </cell>
          <cell r="G19">
            <v>4.3904653113340579</v>
          </cell>
          <cell r="H19">
            <v>5.8656206722758633</v>
          </cell>
          <cell r="I19">
            <v>5.8657808204061457</v>
          </cell>
          <cell r="J19">
            <v>5.8657874193726389</v>
          </cell>
          <cell r="K19">
            <v>6.5865357387699115</v>
          </cell>
          <cell r="L19">
            <v>6.5865809655515504</v>
          </cell>
          <cell r="M19">
            <v>6.5909344095569908</v>
          </cell>
        </row>
        <row r="20">
          <cell r="B20">
            <v>5.6294310601648458</v>
          </cell>
          <cell r="C20">
            <v>5.747405651371845</v>
          </cell>
          <cell r="D20">
            <v>5.326878912624184</v>
          </cell>
          <cell r="E20">
            <v>5.8044770156188648</v>
          </cell>
          <cell r="F20">
            <v>5.7923346178900292</v>
          </cell>
          <cell r="G20">
            <v>8.4132301330527053</v>
          </cell>
          <cell r="H20">
            <v>9.2207978159472113</v>
          </cell>
          <cell r="I20">
            <v>9.9638586525519539</v>
          </cell>
          <cell r="J20">
            <v>10.707409727553399</v>
          </cell>
          <cell r="K20">
            <v>11.453389678540319</v>
          </cell>
          <cell r="L20">
            <v>11.437318951626914</v>
          </cell>
          <cell r="M20">
            <v>11.437035913803124</v>
          </cell>
        </row>
        <row r="21">
          <cell r="B21">
            <v>0</v>
          </cell>
          <cell r="C21">
            <v>4.9916915240181929E-4</v>
          </cell>
          <cell r="D21">
            <v>1.8030411849693067E-5</v>
          </cell>
          <cell r="E21">
            <v>1.4743758453383477E-3</v>
          </cell>
          <cell r="F21">
            <v>2.5071852426655997E-3</v>
          </cell>
          <cell r="G21">
            <v>2.7417457492983507E-3</v>
          </cell>
          <cell r="H21">
            <v>3.9740299165461936E-3</v>
          </cell>
          <cell r="I21">
            <v>4.5063744706479924E-3</v>
          </cell>
          <cell r="J21">
            <v>4.3477617399435226E-3</v>
          </cell>
          <cell r="K21">
            <v>6.7709087203546622E-3</v>
          </cell>
          <cell r="L21">
            <v>8.0243348671218719E-3</v>
          </cell>
          <cell r="M21">
            <v>1.6013535110654373E-2</v>
          </cell>
        </row>
        <row r="28">
          <cell r="B28">
            <v>4.9652268089421152E-3</v>
          </cell>
          <cell r="C28">
            <v>1.8347382798774261E-2</v>
          </cell>
          <cell r="D28">
            <v>1.8408922431680106E-2</v>
          </cell>
          <cell r="E28">
            <v>0.42746799562713439</v>
          </cell>
          <cell r="F28">
            <v>11.961326719424303</v>
          </cell>
          <cell r="G28">
            <v>19.245018264847069</v>
          </cell>
          <cell r="H28">
            <v>21.240158144950488</v>
          </cell>
          <cell r="I28">
            <v>32.96396639043499</v>
          </cell>
          <cell r="J28">
            <v>32.963952478775603</v>
          </cell>
          <cell r="K28">
            <v>32.96409725586274</v>
          </cell>
          <cell r="L28">
            <v>32.964199384696698</v>
          </cell>
          <cell r="M28">
            <v>32.964942725974872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6.0652589241769954E-4</v>
          </cell>
          <cell r="J29">
            <v>4.4854208425323559E-4</v>
          </cell>
          <cell r="K29">
            <v>6.0489078712302482E-4</v>
          </cell>
          <cell r="L29">
            <v>5.0267516530270746E-4</v>
          </cell>
          <cell r="M29">
            <v>9.1811652629718451E-4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6.6540184543879442E-4</v>
          </cell>
          <cell r="J30">
            <v>1.0098726164805352E-3</v>
          </cell>
          <cell r="K30">
            <v>8.6251317713879872E-4</v>
          </cell>
          <cell r="L30">
            <v>9.5207375699277782E-4</v>
          </cell>
          <cell r="M30">
            <v>1.0721853999865994E-3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5.6950604718279379E-3</v>
          </cell>
          <cell r="F31">
            <v>0.60602479815399535</v>
          </cell>
          <cell r="G31">
            <v>0.30068388595665602</v>
          </cell>
          <cell r="H31">
            <v>0.79430077140447719</v>
          </cell>
          <cell r="I31">
            <v>1.4718544888125962E-3</v>
          </cell>
          <cell r="J31">
            <v>3.6971699864274399E-4</v>
          </cell>
          <cell r="K31">
            <v>8.4048169328720945E-4</v>
          </cell>
          <cell r="L31">
            <v>4.3397338966144616E-4</v>
          </cell>
          <cell r="M31">
            <v>1.7391939404607371E-3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0.84061220279438209</v>
          </cell>
          <cell r="J32">
            <v>5.3015825192393988</v>
          </cell>
          <cell r="K32">
            <v>5.5890096580272246</v>
          </cell>
          <cell r="L32">
            <v>8.3371317383443557</v>
          </cell>
          <cell r="M32">
            <v>8.336576133707279</v>
          </cell>
        </row>
        <row r="38">
          <cell r="B38">
            <v>1.2890911989347504</v>
          </cell>
          <cell r="C38">
            <v>3.3709240820635085</v>
          </cell>
          <cell r="D38">
            <v>2.8885853923678728</v>
          </cell>
          <cell r="E38">
            <v>2.8885824931768611</v>
          </cell>
          <cell r="F38">
            <v>2.8886982257284504</v>
          </cell>
          <cell r="G38">
            <v>3.8351674455266593</v>
          </cell>
          <cell r="H38">
            <v>6.0801991579775736</v>
          </cell>
          <cell r="I38">
            <v>7.0265452143937406</v>
          </cell>
          <cell r="J38">
            <v>9.2916314100530588</v>
          </cell>
          <cell r="K38">
            <v>10.105580517836698</v>
          </cell>
          <cell r="L38">
            <v>10.106799955295363</v>
          </cell>
          <cell r="M38">
            <v>10.112187108918048</v>
          </cell>
        </row>
        <row r="39">
          <cell r="B39">
            <v>1.1764897900569666</v>
          </cell>
          <cell r="C39">
            <v>3.0764757131862255</v>
          </cell>
          <cell r="D39">
            <v>2.636269043366978</v>
          </cell>
          <cell r="E39">
            <v>2.6362663974187064</v>
          </cell>
          <cell r="F39">
            <v>2.6363720207954224</v>
          </cell>
          <cell r="G39">
            <v>3.5001676735901444</v>
          </cell>
          <cell r="H39">
            <v>5.5490970978506153</v>
          </cell>
          <cell r="I39">
            <v>6.4127803455171337</v>
          </cell>
          <cell r="J39">
            <v>8.4800125048820298</v>
          </cell>
          <cell r="K39">
            <v>9.2228636047303016</v>
          </cell>
          <cell r="L39">
            <v>9.2239765249960932</v>
          </cell>
          <cell r="M39">
            <v>9.2288931137058707</v>
          </cell>
        </row>
      </sheetData>
      <sheetData sheetId="70">
        <row r="3">
          <cell r="B3">
            <v>48.063397652170998</v>
          </cell>
          <cell r="C3">
            <v>50.716991986827288</v>
          </cell>
          <cell r="D3">
            <v>52.366747275057264</v>
          </cell>
          <cell r="E3">
            <v>53.836929246702447</v>
          </cell>
          <cell r="F3">
            <v>54.805065566206437</v>
          </cell>
          <cell r="G3">
            <v>55.348939502987257</v>
          </cell>
          <cell r="H3">
            <v>56.040979273469681</v>
          </cell>
          <cell r="I3">
            <v>56.73302633051059</v>
          </cell>
          <cell r="J3">
            <v>57.427868367094099</v>
          </cell>
          <cell r="K3">
            <v>58.992604174448367</v>
          </cell>
          <cell r="L3">
            <v>57.520206030394398</v>
          </cell>
          <cell r="M3">
            <v>57.640574183196243</v>
          </cell>
        </row>
        <row r="6">
          <cell r="B6">
            <v>0</v>
          </cell>
          <cell r="C6">
            <v>4.894205903018606</v>
          </cell>
          <cell r="D6">
            <v>4.8942487445019287</v>
          </cell>
          <cell r="E6">
            <v>4.9761263324296774</v>
          </cell>
          <cell r="F6">
            <v>7.3459579421017445</v>
          </cell>
          <cell r="G6">
            <v>7.4470586380195662</v>
          </cell>
          <cell r="H6">
            <v>7.5262638342422843</v>
          </cell>
          <cell r="I6">
            <v>7.5262746677366614</v>
          </cell>
          <cell r="J6">
            <v>7.5262938288088481</v>
          </cell>
          <cell r="K6">
            <v>7.5263574986547654</v>
          </cell>
          <cell r="L6">
            <v>7.526461653443385</v>
          </cell>
          <cell r="M6">
            <v>7.5267451650424961</v>
          </cell>
        </row>
        <row r="11">
          <cell r="B11">
            <v>60.070040977767206</v>
          </cell>
          <cell r="C11">
            <v>62.576475696220605</v>
          </cell>
          <cell r="D11">
            <v>64.907511695281627</v>
          </cell>
          <cell r="E11">
            <v>74.783480071862655</v>
          </cell>
          <cell r="F11">
            <v>75.575850185727973</v>
          </cell>
          <cell r="G11">
            <v>76.646460895908788</v>
          </cell>
          <cell r="H11">
            <v>77.899746337959641</v>
          </cell>
          <cell r="I11">
            <v>83.267975674795792</v>
          </cell>
          <cell r="J11">
            <v>83.968159047283095</v>
          </cell>
          <cell r="K11">
            <v>85.534393791641889</v>
          </cell>
          <cell r="L11">
            <v>84.065316608495891</v>
          </cell>
          <cell r="M11">
            <v>84.188446239000882</v>
          </cell>
        </row>
        <row r="18">
          <cell r="B18">
            <v>3.5600297204016451</v>
          </cell>
          <cell r="C18">
            <v>3.464746087607153</v>
          </cell>
          <cell r="D18">
            <v>1.8017066738925572E-2</v>
          </cell>
          <cell r="E18">
            <v>1.9262070040462276E-3</v>
          </cell>
          <cell r="F18">
            <v>1.6627853591545236E-3</v>
          </cell>
          <cell r="G18">
            <v>4.2118882963773988E-3</v>
          </cell>
          <cell r="H18">
            <v>1.6802443095603272E-3</v>
          </cell>
          <cell r="I18">
            <v>2.9246026973322699E-5</v>
          </cell>
          <cell r="J18">
            <v>6.6528816850610587E-4</v>
          </cell>
          <cell r="K18">
            <v>1.3252769965473238E-4</v>
          </cell>
          <cell r="L18">
            <v>1.3811374342652489E-4</v>
          </cell>
          <cell r="M18">
            <v>1.3325051428522377E-4</v>
          </cell>
        </row>
        <row r="19">
          <cell r="B19">
            <v>12.728678454699338</v>
          </cell>
          <cell r="C19">
            <v>13.638464707023282</v>
          </cell>
          <cell r="D19">
            <v>13.523057113448793</v>
          </cell>
          <cell r="E19">
            <v>14.342943937802328</v>
          </cell>
          <cell r="F19">
            <v>13.88192446914147</v>
          </cell>
          <cell r="G19">
            <v>14.996774877952047</v>
          </cell>
          <cell r="H19">
            <v>20.639410172913941</v>
          </cell>
          <cell r="I19">
            <v>22.615381433280902</v>
          </cell>
          <cell r="J19">
            <v>22.138075558169806</v>
          </cell>
          <cell r="K19">
            <v>21.556936788199057</v>
          </cell>
          <cell r="L19">
            <v>21.019870180652873</v>
          </cell>
          <cell r="M19">
            <v>20.996628350780338</v>
          </cell>
        </row>
        <row r="21">
          <cell r="B21">
            <v>7.7980774293248851</v>
          </cell>
          <cell r="C21">
            <v>8.0801770589026329</v>
          </cell>
          <cell r="D21">
            <v>5.6082924356284529</v>
          </cell>
          <cell r="E21">
            <v>5.5456314919087797</v>
          </cell>
          <cell r="F21">
            <v>5.4829931456292584</v>
          </cell>
          <cell r="G21">
            <v>5.4556033019137526</v>
          </cell>
          <cell r="H21">
            <v>5.9126465657504088</v>
          </cell>
          <cell r="I21">
            <v>1.1147627257255231E-2</v>
          </cell>
          <cell r="J21">
            <v>6.137340439535786E-3</v>
          </cell>
          <cell r="K21">
            <v>5.5946427741267188E-3</v>
          </cell>
          <cell r="L21">
            <v>2.5205684170842555E-3</v>
          </cell>
          <cell r="M21">
            <v>1.175444653281992E-3</v>
          </cell>
        </row>
        <row r="22">
          <cell r="B22">
            <v>6.7638881125505368E-2</v>
          </cell>
          <cell r="C22">
            <v>8.5499669872974721E-2</v>
          </cell>
          <cell r="D22">
            <v>8.4482445183717961E-2</v>
          </cell>
          <cell r="E22">
            <v>8.5469966586345203E-2</v>
          </cell>
          <cell r="F22">
            <v>7.4911793883092145E-2</v>
          </cell>
          <cell r="G22">
            <v>8.7756955393958086E-2</v>
          </cell>
          <cell r="H22">
            <v>8.7942126110378716E-2</v>
          </cell>
          <cell r="I22">
            <v>8.7511318267019439E-2</v>
          </cell>
          <cell r="J22">
            <v>5.0794542209124743E-2</v>
          </cell>
          <cell r="K22">
            <v>4.3011175593761698E-2</v>
          </cell>
          <cell r="L22">
            <v>8.4799420410813127E-3</v>
          </cell>
          <cell r="M22">
            <v>4.580178664383993E-3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10.590945828138022</v>
          </cell>
          <cell r="G23">
            <v>10.728666236253954</v>
          </cell>
          <cell r="H23">
            <v>10.608078725151453</v>
          </cell>
          <cell r="I23">
            <v>12.55569390366875</v>
          </cell>
          <cell r="J23">
            <v>14.634950723904153</v>
          </cell>
          <cell r="K23">
            <v>15.869632820879097</v>
          </cell>
          <cell r="L23">
            <v>15.852959188989487</v>
          </cell>
          <cell r="M23">
            <v>15.834800898967522</v>
          </cell>
        </row>
        <row r="24">
          <cell r="B24">
            <v>0.74849685739228056</v>
          </cell>
          <cell r="C24">
            <v>0.94976477211250421</v>
          </cell>
          <cell r="D24">
            <v>2.4487243127703038</v>
          </cell>
          <cell r="E24">
            <v>4.1143537474306475</v>
          </cell>
          <cell r="F24">
            <v>5.68842861967833</v>
          </cell>
          <cell r="G24">
            <v>7.3858712281216814</v>
          </cell>
          <cell r="H24">
            <v>9.1133315918397173</v>
          </cell>
          <cell r="I24">
            <v>9.3834235422779102</v>
          </cell>
          <cell r="J24">
            <v>9.3834649376741908</v>
          </cell>
          <cell r="K24">
            <v>9.383521761975528</v>
          </cell>
          <cell r="L24">
            <v>9.3835359785814862</v>
          </cell>
          <cell r="M24">
            <v>9.3835554377208226</v>
          </cell>
        </row>
        <row r="33">
          <cell r="B33">
            <v>12.006643325596214</v>
          </cell>
          <cell r="C33">
            <v>12.710080331642882</v>
          </cell>
          <cell r="D33">
            <v>13.391368488180497</v>
          </cell>
          <cell r="E33">
            <v>21.812887909595421</v>
          </cell>
          <cell r="F33">
            <v>22.431534280542092</v>
          </cell>
          <cell r="G33">
            <v>23.060502927307599</v>
          </cell>
          <cell r="H33">
            <v>23.678063598877479</v>
          </cell>
          <cell r="I33">
            <v>26.086254795399668</v>
          </cell>
          <cell r="J33">
            <v>26.08638828895668</v>
          </cell>
          <cell r="K33">
            <v>26.08655267725738</v>
          </cell>
          <cell r="L33">
            <v>26.08658161146791</v>
          </cell>
          <cell r="M33">
            <v>26.086675130467864</v>
          </cell>
        </row>
        <row r="34">
          <cell r="B34">
            <v>8.8978254134996213</v>
          </cell>
          <cell r="C34">
            <v>8.1048925486104082</v>
          </cell>
          <cell r="D34">
            <v>8.0014232811331141</v>
          </cell>
          <cell r="E34">
            <v>6.5105013992372278</v>
          </cell>
          <cell r="F34">
            <v>4.6301572723148112</v>
          </cell>
          <cell r="G34">
            <v>3.0729409986424168</v>
          </cell>
          <cell r="H34">
            <v>1.5332733281082538</v>
          </cell>
          <cell r="I34">
            <v>9.976888715054914E-6</v>
          </cell>
          <cell r="J34">
            <v>1.0373062088306162E-3</v>
          </cell>
          <cell r="K34">
            <v>6.2258126110412233E-5</v>
          </cell>
          <cell r="L34">
            <v>6.1604968099872106E-5</v>
          </cell>
          <cell r="M34">
            <v>5.7112830307526582E-5</v>
          </cell>
        </row>
        <row r="35">
          <cell r="B35">
            <v>2.7300292278026181</v>
          </cell>
          <cell r="C35">
            <v>2.7182636649325143</v>
          </cell>
          <cell r="D35">
            <v>9.0227174258821295E-3</v>
          </cell>
          <cell r="E35">
            <v>2.3084777165991426E-3</v>
          </cell>
          <cell r="F35">
            <v>2.2655219808522292E-3</v>
          </cell>
          <cell r="G35">
            <v>5.0675958683902619E-3</v>
          </cell>
          <cell r="H35">
            <v>1.8648334620928215E-3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8.174190041461219E-6</v>
          </cell>
          <cell r="E36">
            <v>2.1723972467552512E-3</v>
          </cell>
          <cell r="F36">
            <v>0.22813372018969355</v>
          </cell>
          <cell r="G36">
            <v>0.25829801323999363</v>
          </cell>
          <cell r="H36">
            <v>0.25830217307052822</v>
          </cell>
          <cell r="I36">
            <v>0.25829103967849981</v>
          </cell>
          <cell r="J36">
            <v>0.25722633645557869</v>
          </cell>
          <cell r="K36">
            <v>0.25819672457522652</v>
          </cell>
          <cell r="L36">
            <v>0.24942710599748763</v>
          </cell>
          <cell r="M36">
            <v>0.24867672703956531</v>
          </cell>
        </row>
        <row r="37">
          <cell r="B37">
            <v>35.243863947265034</v>
          </cell>
          <cell r="C37">
            <v>29.684609616250839</v>
          </cell>
          <cell r="D37">
            <v>33.997398141659389</v>
          </cell>
          <cell r="E37">
            <v>22.382794692321067</v>
          </cell>
          <cell r="F37">
            <v>9.4830112117263017</v>
          </cell>
          <cell r="G37">
            <v>6.5013557729449971</v>
          </cell>
          <cell r="H37">
            <v>1.2637244827634773</v>
          </cell>
          <cell r="I37">
            <v>0.20246892460059471</v>
          </cell>
          <cell r="J37">
            <v>8.2895325753863464E-2</v>
          </cell>
          <cell r="K37">
            <v>1.7379021058113713E-2</v>
          </cell>
          <cell r="L37">
            <v>2.1944093197655737E-2</v>
          </cell>
          <cell r="M37">
            <v>3.3778901302342513E-4</v>
          </cell>
        </row>
        <row r="38">
          <cell r="B38">
            <v>0.30852057587394704</v>
          </cell>
          <cell r="C38">
            <v>4.7835875453914819E-4</v>
          </cell>
          <cell r="D38">
            <v>2.5745912970224261</v>
          </cell>
          <cell r="E38">
            <v>2.5684597278617129</v>
          </cell>
          <cell r="F38">
            <v>2.3953330747921169</v>
          </cell>
          <cell r="G38">
            <v>2.3517675080456302</v>
          </cell>
          <cell r="H38">
            <v>2.1691945728511897</v>
          </cell>
          <cell r="I38">
            <v>2.3111776473097945</v>
          </cell>
          <cell r="J38">
            <v>0.82023897400989598</v>
          </cell>
          <cell r="K38">
            <v>1.032803038667057</v>
          </cell>
          <cell r="L38">
            <v>0.69256907721604766</v>
          </cell>
          <cell r="M38">
            <v>0.62061317893662726</v>
          </cell>
        </row>
        <row r="39">
          <cell r="B39">
            <v>0.43675151258648398</v>
          </cell>
          <cell r="C39">
            <v>0.55209251021168526</v>
          </cell>
          <cell r="D39">
            <v>0.55219831294939747</v>
          </cell>
          <cell r="E39">
            <v>1.5467711088647857</v>
          </cell>
          <cell r="F39">
            <v>1.5468097448654563</v>
          </cell>
          <cell r="G39">
            <v>1.5468169569960268</v>
          </cell>
          <cell r="H39">
            <v>1.5468183500804704</v>
          </cell>
          <cell r="I39">
            <v>1.5468201100978249</v>
          </cell>
          <cell r="J39">
            <v>1.5468312337669452</v>
          </cell>
          <cell r="K39">
            <v>1.5468326505139445</v>
          </cell>
          <cell r="L39">
            <v>1.5468435348666782</v>
          </cell>
          <cell r="M39">
            <v>1.5469830772531419</v>
          </cell>
        </row>
        <row r="55">
          <cell r="B55">
            <v>9.8139069931189216</v>
          </cell>
          <cell r="C55">
            <v>10.335102243555482</v>
          </cell>
          <cell r="D55">
            <v>10.340802825212595</v>
          </cell>
          <cell r="E55">
            <v>16.855214302575881</v>
          </cell>
          <cell r="F55">
            <v>16.855218790237654</v>
          </cell>
          <cell r="G55">
            <v>16.855221476951321</v>
          </cell>
          <cell r="H55">
            <v>16.855226153451653</v>
          </cell>
          <cell r="I55">
            <v>18.9120512051154</v>
          </cell>
          <cell r="J55">
            <v>18.912122577085736</v>
          </cell>
          <cell r="K55">
            <v>18.91221483107071</v>
          </cell>
          <cell r="L55">
            <v>18.912227941112235</v>
          </cell>
          <cell r="M55">
            <v>18.912295647245529</v>
          </cell>
        </row>
        <row r="56">
          <cell r="B56">
            <v>1.108181617380005</v>
          </cell>
          <cell r="C56">
            <v>1.4008442624107216</v>
          </cell>
          <cell r="D56">
            <v>3.5676995747054598</v>
          </cell>
          <cell r="E56">
            <v>5.9665340996235861</v>
          </cell>
          <cell r="F56">
            <v>8.1868698191802842</v>
          </cell>
          <cell r="G56">
            <v>10.520515233971254</v>
          </cell>
          <cell r="H56">
            <v>12.895723924602946</v>
          </cell>
          <cell r="I56">
            <v>13.172872549928734</v>
          </cell>
          <cell r="J56">
            <v>13.173043151688281</v>
          </cell>
          <cell r="K56">
            <v>13.173235511822774</v>
          </cell>
          <cell r="L56">
            <v>13.17328207195324</v>
          </cell>
          <cell r="M56">
            <v>13.173329675947354</v>
          </cell>
        </row>
        <row r="57">
          <cell r="B57">
            <v>6.917722318311009</v>
          </cell>
          <cell r="C57">
            <v>6.3114409986539419</v>
          </cell>
          <cell r="D57">
            <v>6.2459695294151194</v>
          </cell>
          <cell r="E57">
            <v>5.1043139446600181</v>
          </cell>
          <cell r="F57">
            <v>3.8229662644049553</v>
          </cell>
          <cell r="G57">
            <v>2.631810957314852</v>
          </cell>
          <cell r="H57">
            <v>1.4210491115738577</v>
          </cell>
          <cell r="I57">
            <v>0.20569244385024799</v>
          </cell>
          <cell r="J57">
            <v>0.20566268194877976</v>
          </cell>
          <cell r="K57">
            <v>0.20565897108768685</v>
          </cell>
          <cell r="L57">
            <v>0.19867495433648827</v>
          </cell>
          <cell r="M57">
            <v>0.19807382901947271</v>
          </cell>
        </row>
        <row r="58">
          <cell r="B58">
            <v>1.8458410116480446</v>
          </cell>
          <cell r="C58">
            <v>1.8458369416724232</v>
          </cell>
          <cell r="D58">
            <v>6.1664634407513179E-3</v>
          </cell>
          <cell r="E58">
            <v>1.5945809827408574E-3</v>
          </cell>
          <cell r="F58">
            <v>1.581475937758661E-3</v>
          </cell>
          <cell r="G58">
            <v>3.5745554356657844E-3</v>
          </cell>
          <cell r="H58">
            <v>1.3290434980152775E-3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28.619787969486556</v>
          </cell>
          <cell r="C59">
            <v>23.917511523025524</v>
          </cell>
          <cell r="D59">
            <v>29.490075301790078</v>
          </cell>
          <cell r="E59">
            <v>20.164833840405134</v>
          </cell>
          <cell r="F59">
            <v>9.825945901683605</v>
          </cell>
          <cell r="G59">
            <v>7.3314488849008397</v>
          </cell>
          <cell r="H59">
            <v>2.8606647270548891</v>
          </cell>
          <cell r="I59">
            <v>2.0904498582356088</v>
          </cell>
          <cell r="J59">
            <v>0.73670820589615804</v>
          </cell>
          <cell r="K59">
            <v>0.86002978004093034</v>
          </cell>
          <cell r="L59">
            <v>0.57825899167434147</v>
          </cell>
          <cell r="M59">
            <v>0.49262530521997328</v>
          </cell>
        </row>
        <row r="60">
          <cell r="B60">
            <v>0</v>
          </cell>
          <cell r="C60">
            <v>0</v>
          </cell>
          <cell r="D60">
            <v>3.4872411937380693E-2</v>
          </cell>
          <cell r="E60">
            <v>2.1196046317131258E-2</v>
          </cell>
          <cell r="F60">
            <v>1.8179502874916997E-2</v>
          </cell>
          <cell r="G60">
            <v>5.6001054760463159E-2</v>
          </cell>
          <cell r="H60">
            <v>4.7163482058898323E-2</v>
          </cell>
          <cell r="I60">
            <v>5.7091790022470543E-2</v>
          </cell>
          <cell r="J60">
            <v>5.6937485292494892E-2</v>
          </cell>
          <cell r="K60">
            <v>5.6783138986624133E-2</v>
          </cell>
          <cell r="L60">
            <v>5.6746674827569482E-2</v>
          </cell>
          <cell r="M60">
            <v>5.6718920343232768E-2</v>
          </cell>
        </row>
        <row r="61">
          <cell r="B61">
            <v>2.3674197640670949</v>
          </cell>
          <cell r="C61">
            <v>2.3075208943463656</v>
          </cell>
          <cell r="D61">
            <v>1.2026392048232816E-2</v>
          </cell>
          <cell r="E61">
            <v>1.2905586927109741E-3</v>
          </cell>
          <cell r="F61">
            <v>1.118223154031418E-3</v>
          </cell>
          <cell r="G61">
            <v>2.8430246000547468E-3</v>
          </cell>
          <cell r="H61">
            <v>1.1383655197271211E-3</v>
          </cell>
          <cell r="I61">
            <v>1.9887298341859438E-5</v>
          </cell>
          <cell r="J61">
            <v>4.5239595458415198E-4</v>
          </cell>
          <cell r="K61">
            <v>9.0118835765218053E-5</v>
          </cell>
          <cell r="L61">
            <v>9.3917345530036877E-5</v>
          </cell>
          <cell r="M61">
            <v>9.0610349713952175E-5</v>
          </cell>
        </row>
        <row r="62">
          <cell r="B62">
            <v>5.1850718229265054</v>
          </cell>
          <cell r="C62">
            <v>5.56757577906885</v>
          </cell>
          <cell r="D62">
            <v>5.6974290505594398</v>
          </cell>
          <cell r="E62">
            <v>6.7386812830616991</v>
          </cell>
          <cell r="F62">
            <v>6.3997365286422125</v>
          </cell>
          <cell r="G62">
            <v>7.4102966179493395</v>
          </cell>
          <cell r="H62">
            <v>11.249483248728389</v>
          </cell>
          <cell r="I62">
            <v>12.196984376675404</v>
          </cell>
          <cell r="J62">
            <v>11.705481446526255</v>
          </cell>
          <cell r="K62">
            <v>11.525753308473277</v>
          </cell>
          <cell r="L62">
            <v>12.359086828236592</v>
          </cell>
          <cell r="M62">
            <v>12.350921852431441</v>
          </cell>
        </row>
        <row r="63">
          <cell r="B63">
            <v>6.5822892597294036</v>
          </cell>
          <cell r="C63">
            <v>7.0678666456917041</v>
          </cell>
          <cell r="D63">
            <v>6.8712588185028265</v>
          </cell>
          <cell r="E63">
            <v>6.6630323627342571</v>
          </cell>
          <cell r="F63">
            <v>6.6399302923473842</v>
          </cell>
          <cell r="G63">
            <v>6.756016744256514</v>
          </cell>
          <cell r="H63">
            <v>8.3020040871246277</v>
          </cell>
          <cell r="I63">
            <v>8.6674600304948761</v>
          </cell>
          <cell r="J63">
            <v>8.5953112677252737</v>
          </cell>
          <cell r="K63">
            <v>8.2329298584293422</v>
          </cell>
          <cell r="L63">
            <v>6.8657778666713298</v>
          </cell>
          <cell r="M63">
            <v>6.8447904482542272</v>
          </cell>
        </row>
        <row r="64">
          <cell r="B64">
            <v>5.3111400667210695</v>
          </cell>
          <cell r="C64">
            <v>6.2669511333177654</v>
          </cell>
          <cell r="D64">
            <v>5.8333129192490425</v>
          </cell>
          <cell r="E64">
            <v>6.8650320011036197</v>
          </cell>
          <cell r="F64">
            <v>7.3346030427241642</v>
          </cell>
          <cell r="G64">
            <v>7.9610174228334838</v>
          </cell>
          <cell r="H64">
            <v>5.8886744919353351</v>
          </cell>
          <cell r="I64">
            <v>5.9076417972340867</v>
          </cell>
          <cell r="J64">
            <v>5.8583210118953319</v>
          </cell>
          <cell r="K64">
            <v>7.2776364914180531</v>
          </cell>
          <cell r="L64">
            <v>5.8309498563472042</v>
          </cell>
          <cell r="M64">
            <v>5.8114114951865838</v>
          </cell>
        </row>
        <row r="65">
          <cell r="B65">
            <v>0.46154490994246811</v>
          </cell>
          <cell r="C65">
            <v>0.54459022316690819</v>
          </cell>
          <cell r="D65">
            <v>0.54459022840823113</v>
          </cell>
          <cell r="E65">
            <v>0.54491763845490548</v>
          </cell>
          <cell r="F65">
            <v>0.54493418182539965</v>
          </cell>
          <cell r="G65">
            <v>0.54494796166550863</v>
          </cell>
          <cell r="H65">
            <v>0.5449521148917128</v>
          </cell>
          <cell r="I65">
            <v>0.54495533107819549</v>
          </cell>
          <cell r="J65">
            <v>0.54495811737196131</v>
          </cell>
          <cell r="K65">
            <v>0.54500010799835152</v>
          </cell>
          <cell r="L65">
            <v>0.54501205082593107</v>
          </cell>
          <cell r="M65">
            <v>0.54510641065623655</v>
          </cell>
        </row>
        <row r="66">
          <cell r="B66">
            <v>4.1173848826835382</v>
          </cell>
          <cell r="C66">
            <v>4.2663334871005869</v>
          </cell>
          <cell r="D66">
            <v>2.9611784060118236</v>
          </cell>
          <cell r="E66">
            <v>2.9280934277278372</v>
          </cell>
          <cell r="F66">
            <v>2.8950203808922512</v>
          </cell>
          <cell r="G66">
            <v>2.8805585434104612</v>
          </cell>
          <cell r="H66">
            <v>3.1691785592422184</v>
          </cell>
          <cell r="I66">
            <v>6.0643092279468415E-3</v>
          </cell>
          <cell r="J66">
            <v>3.338713199107468E-3</v>
          </cell>
          <cell r="K66">
            <v>3.0434856691249354E-3</v>
          </cell>
          <cell r="L66">
            <v>1.3711892188938339E-3</v>
          </cell>
          <cell r="M66">
            <v>6.3944189138540367E-4</v>
          </cell>
        </row>
        <row r="67">
          <cell r="B67">
            <v>6.7638881125505368E-2</v>
          </cell>
          <cell r="C67">
            <v>8.5499669872974721E-2</v>
          </cell>
          <cell r="D67">
            <v>8.4482445183717961E-2</v>
          </cell>
          <cell r="E67">
            <v>8.5469966586345203E-2</v>
          </cell>
          <cell r="F67">
            <v>7.4911793883092145E-2</v>
          </cell>
          <cell r="G67">
            <v>8.7756955393958086E-2</v>
          </cell>
          <cell r="H67">
            <v>8.7942126110378716E-2</v>
          </cell>
          <cell r="I67">
            <v>8.7511318267019439E-2</v>
          </cell>
          <cell r="J67">
            <v>5.0794542209124743E-2</v>
          </cell>
          <cell r="K67">
            <v>4.3011175593761698E-2</v>
          </cell>
          <cell r="L67">
            <v>8.4799420410813127E-3</v>
          </cell>
          <cell r="M67">
            <v>4.580178664383993E-3</v>
          </cell>
        </row>
        <row r="68">
          <cell r="B68">
            <v>0.31053032544898956</v>
          </cell>
          <cell r="C68">
            <v>0.39253777476050833</v>
          </cell>
          <cell r="D68">
            <v>0.39261300050702153</v>
          </cell>
          <cell r="E68">
            <v>1.0997542584028643</v>
          </cell>
          <cell r="F68">
            <v>1.0997817285993394</v>
          </cell>
          <cell r="G68">
            <v>1.0997868564241751</v>
          </cell>
          <cell r="H68">
            <v>1.1067485294825767</v>
          </cell>
          <cell r="I68">
            <v>1.1137104792704349</v>
          </cell>
          <cell r="J68">
            <v>1.1137184883122007</v>
          </cell>
          <cell r="K68">
            <v>1.1137195083700404</v>
          </cell>
          <cell r="L68">
            <v>1.1137273451040095</v>
          </cell>
          <cell r="M68">
            <v>1.1138278156222623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8.3367251260924302</v>
          </cell>
          <cell r="G69">
            <v>8.510068438481774</v>
          </cell>
          <cell r="H69">
            <v>8.5101717087320345</v>
          </cell>
          <cell r="I69">
            <v>10.133230844631678</v>
          </cell>
          <cell r="J69">
            <v>11.866975258839986</v>
          </cell>
          <cell r="K69">
            <v>12.872293528934561</v>
          </cell>
          <cell r="L69">
            <v>12.872314479380073</v>
          </cell>
          <cell r="M69">
            <v>12.872434563037514</v>
          </cell>
        </row>
        <row r="70">
          <cell r="B70">
            <v>0</v>
          </cell>
          <cell r="C70">
            <v>4.0436092807690347</v>
          </cell>
          <cell r="D70">
            <v>4.0436446765457958</v>
          </cell>
          <cell r="E70">
            <v>4.110136928662965</v>
          </cell>
          <cell r="F70">
            <v>5.6863749289542316</v>
          </cell>
          <cell r="G70">
            <v>5.6864250392352984</v>
          </cell>
          <cell r="H70">
            <v>5.717748231017727</v>
          </cell>
          <cell r="I70">
            <v>5.8043427027117946</v>
          </cell>
          <cell r="J70">
            <v>5.8055625845075634</v>
          </cell>
          <cell r="K70">
            <v>5.8083880626763209</v>
          </cell>
          <cell r="L70">
            <v>5.8083956606379274</v>
          </cell>
          <cell r="M70">
            <v>5.8085105342101579</v>
          </cell>
        </row>
        <row r="71">
          <cell r="B71">
            <v>72.70845982258912</v>
          </cell>
          <cell r="C71">
            <v>74.353220857412794</v>
          </cell>
          <cell r="D71">
            <v>76.126122043517526</v>
          </cell>
          <cell r="E71">
            <v>77.150095239991686</v>
          </cell>
          <cell r="F71">
            <v>77.723897981433709</v>
          </cell>
          <cell r="G71">
            <v>78.338289767584968</v>
          </cell>
          <cell r="H71">
            <v>78.659197905024982</v>
          </cell>
          <cell r="I71">
            <v>78.900078924042219</v>
          </cell>
          <cell r="J71">
            <v>78.629387928452843</v>
          </cell>
          <cell r="K71">
            <v>80.629787879407317</v>
          </cell>
          <cell r="L71">
            <v>78.324399769712443</v>
          </cell>
          <cell r="M71">
            <v>78.185356728079469</v>
          </cell>
        </row>
      </sheetData>
      <sheetData sheetId="71">
        <row r="3">
          <cell r="B3">
            <v>56.994774574912441</v>
          </cell>
          <cell r="C3">
            <v>58.701914203485664</v>
          </cell>
          <cell r="D3">
            <v>61.538302161346138</v>
          </cell>
          <cell r="E3">
            <v>62.070097283274727</v>
          </cell>
          <cell r="F3">
            <v>62.292472714158635</v>
          </cell>
          <cell r="G3">
            <v>62.65795149264931</v>
          </cell>
          <cell r="H3">
            <v>62.135302109594058</v>
          </cell>
          <cell r="I3">
            <v>61.61274686599117</v>
          </cell>
          <cell r="J3">
            <v>62.660567975219081</v>
          </cell>
          <cell r="K3">
            <v>63.515234022701435</v>
          </cell>
          <cell r="L3">
            <v>64.325408855068332</v>
          </cell>
          <cell r="M3">
            <v>65.0990979093676</v>
          </cell>
        </row>
        <row r="6">
          <cell r="B6">
            <v>0</v>
          </cell>
          <cell r="C6">
            <v>9.1172482429213044</v>
          </cell>
          <cell r="D6">
            <v>17.660145721020751</v>
          </cell>
          <cell r="E6">
            <v>18.118979640433761</v>
          </cell>
          <cell r="F6">
            <v>18.118905660707956</v>
          </cell>
          <cell r="G6">
            <v>18.124358414179692</v>
          </cell>
          <cell r="H6">
            <v>21.431494059920713</v>
          </cell>
          <cell r="I6">
            <v>21.431614070248528</v>
          </cell>
          <cell r="J6">
            <v>21.430767748666412</v>
          </cell>
          <cell r="K6">
            <v>21.430965009029453</v>
          </cell>
          <cell r="L6">
            <v>21.430845610450042</v>
          </cell>
          <cell r="M6">
            <v>21.427887335133263</v>
          </cell>
        </row>
        <row r="11">
          <cell r="B11">
            <v>60.950027830121314</v>
          </cell>
          <cell r="C11">
            <v>60.128893455644096</v>
          </cell>
          <cell r="D11">
            <v>65.118777118067968</v>
          </cell>
          <cell r="E11">
            <v>65.411231053450663</v>
          </cell>
          <cell r="F11">
            <v>65.307177864113171</v>
          </cell>
          <cell r="G11">
            <v>65.351121583318474</v>
          </cell>
          <cell r="H11">
            <v>64.72669127817926</v>
          </cell>
          <cell r="I11">
            <v>66.469833088588771</v>
          </cell>
          <cell r="J11">
            <v>68.102495874214767</v>
          </cell>
          <cell r="K11">
            <v>69.259495322532047</v>
          </cell>
          <cell r="L11">
            <v>70.385670778125956</v>
          </cell>
          <cell r="M11">
            <v>70.714112209406252</v>
          </cell>
        </row>
        <row r="12">
          <cell r="B12">
            <v>30.256657691674096</v>
          </cell>
          <cell r="C12">
            <v>26.375152818328353</v>
          </cell>
          <cell r="D12">
            <v>19.190825126235975</v>
          </cell>
          <cell r="E12">
            <v>15.544069762414733</v>
          </cell>
          <cell r="F12">
            <v>9.1405054290081278</v>
          </cell>
          <cell r="G12">
            <v>5.9373491951086264</v>
          </cell>
          <cell r="H12">
            <v>3.1407081398697416</v>
          </cell>
          <cell r="I12">
            <v>1.0001814623147462E-5</v>
          </cell>
          <cell r="J12">
            <v>4.2919565169031803E-4</v>
          </cell>
          <cell r="K12">
            <v>6.3161178777655197E-5</v>
          </cell>
          <cell r="L12">
            <v>6.7440293703101544E-5</v>
          </cell>
          <cell r="M12">
            <v>7.5959189936743561E-5</v>
          </cell>
        </row>
        <row r="13">
          <cell r="B13">
            <v>0</v>
          </cell>
          <cell r="C13">
            <v>0</v>
          </cell>
          <cell r="D13">
            <v>6.5172419575697708E-6</v>
          </cell>
          <cell r="E13">
            <v>4.4207669147328262E-4</v>
          </cell>
          <cell r="F13">
            <v>2.1489032078361838E-3</v>
          </cell>
          <cell r="G13">
            <v>1.5485036460887178E-3</v>
          </cell>
          <cell r="H13">
            <v>1.8734919426837808E-3</v>
          </cell>
          <cell r="I13">
            <v>0.87015740280769216</v>
          </cell>
          <cell r="J13">
            <v>0.85699601618986054</v>
          </cell>
          <cell r="K13">
            <v>0.86342091777597274</v>
          </cell>
          <cell r="L13">
            <v>0.86397067657169768</v>
          </cell>
          <cell r="M13">
            <v>0.86459219198256687</v>
          </cell>
        </row>
        <row r="14">
          <cell r="B14">
            <v>25.264124272578343</v>
          </cell>
          <cell r="C14">
            <v>23.546422797613658</v>
          </cell>
          <cell r="D14">
            <v>22.105261151133604</v>
          </cell>
          <cell r="E14">
            <v>22.407519995831269</v>
          </cell>
          <cell r="F14">
            <v>22.740832684613828</v>
          </cell>
          <cell r="G14">
            <v>20.52309714950561</v>
          </cell>
          <cell r="H14">
            <v>4.6643849120263914</v>
          </cell>
          <cell r="I14">
            <v>2.6386454416829754</v>
          </cell>
          <cell r="J14">
            <v>4.4144007343939506</v>
          </cell>
          <cell r="K14">
            <v>3.5681860966332044</v>
          </cell>
          <cell r="L14">
            <v>3.7538470909082617</v>
          </cell>
          <cell r="M14">
            <v>3.2999403832649228</v>
          </cell>
        </row>
        <row r="15">
          <cell r="B15">
            <v>0.2845831775941326</v>
          </cell>
          <cell r="C15">
            <v>2.8429475272509226</v>
          </cell>
          <cell r="D15">
            <v>3.4601877265002215E-3</v>
          </cell>
          <cell r="E15">
            <v>1.2701518807872398E-3</v>
          </cell>
          <cell r="F15">
            <v>1.4932701651495662E-3</v>
          </cell>
          <cell r="G15">
            <v>0.36142154791851089</v>
          </cell>
          <cell r="H15">
            <v>0.75437545570871301</v>
          </cell>
          <cell r="I15">
            <v>1.4995157129127108</v>
          </cell>
          <cell r="J15">
            <v>1.4834815947031477</v>
          </cell>
          <cell r="K15">
            <v>1.4753967460050248</v>
          </cell>
          <cell r="L15">
            <v>1.4768708359477059</v>
          </cell>
          <cell r="M15">
            <v>1.4568756725270033</v>
          </cell>
        </row>
        <row r="16">
          <cell r="B16">
            <v>1.4022989433361985</v>
          </cell>
          <cell r="C16">
            <v>1.5372452435794917</v>
          </cell>
          <cell r="D16">
            <v>1.2284950968969124</v>
          </cell>
          <cell r="E16">
            <v>1.384630793833113</v>
          </cell>
          <cell r="F16">
            <v>4.0416903471215146</v>
          </cell>
          <cell r="G16">
            <v>4.6864556806615747</v>
          </cell>
          <cell r="H16">
            <v>4.6860562969265267</v>
          </cell>
          <cell r="I16">
            <v>4.6843903116320735</v>
          </cell>
          <cell r="J16">
            <v>4.7689112271334064</v>
          </cell>
          <cell r="K16">
            <v>4.7707883314465755</v>
          </cell>
          <cell r="L16">
            <v>5.1115512883298155</v>
          </cell>
          <cell r="M16">
            <v>5.1106169608286418</v>
          </cell>
        </row>
        <row r="17">
          <cell r="B17">
            <v>7.7269414184033804</v>
          </cell>
          <cell r="C17">
            <v>8.369749594442478</v>
          </cell>
          <cell r="D17">
            <v>8.3877130563490052</v>
          </cell>
          <cell r="E17">
            <v>8.229310412885507</v>
          </cell>
          <cell r="F17">
            <v>7.875917340619357</v>
          </cell>
          <cell r="G17">
            <v>7.4142433452245831</v>
          </cell>
          <cell r="H17">
            <v>9.293081375038204</v>
          </cell>
          <cell r="I17">
            <v>9.2949690117160149</v>
          </cell>
          <cell r="J17">
            <v>9.2451434976808731</v>
          </cell>
          <cell r="K17">
            <v>9.1445422072108205</v>
          </cell>
          <cell r="L17">
            <v>9.2389682929128014</v>
          </cell>
          <cell r="M17">
            <v>9.1174954457171484</v>
          </cell>
        </row>
        <row r="19">
          <cell r="B19">
            <v>0.62700467658434278</v>
          </cell>
          <cell r="C19">
            <v>0.68734259595498126</v>
          </cell>
          <cell r="D19">
            <v>0.68541031029041743</v>
          </cell>
          <cell r="E19">
            <v>0.68731662912031666</v>
          </cell>
          <cell r="F19">
            <v>3.274106238856251</v>
          </cell>
          <cell r="G19">
            <v>5.6276973569669098</v>
          </cell>
          <cell r="H19">
            <v>7.1485102262614113</v>
          </cell>
          <cell r="I19">
            <v>7.1489280113222735</v>
          </cell>
          <cell r="J19">
            <v>6.744088609065396</v>
          </cell>
          <cell r="K19">
            <v>5.5543691168121541</v>
          </cell>
          <cell r="L19">
            <v>7.049819485287907</v>
          </cell>
          <cell r="M19">
            <v>6.8294372879204746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0.62178186089597243</v>
          </cell>
          <cell r="F20">
            <v>0.59311303793319503</v>
          </cell>
          <cell r="G20">
            <v>0.86772385852386646</v>
          </cell>
          <cell r="H20">
            <v>0.25193653010891814</v>
          </cell>
          <cell r="I20">
            <v>1.7708242919561863</v>
          </cell>
          <cell r="J20">
            <v>1.8072717175098811</v>
          </cell>
          <cell r="K20">
            <v>1.8021531236799011</v>
          </cell>
          <cell r="L20">
            <v>1.8055581115445434</v>
          </cell>
          <cell r="M20">
            <v>1.8214170437744961</v>
          </cell>
        </row>
        <row r="21">
          <cell r="B21">
            <v>2.9295916905886195</v>
          </cell>
          <cell r="C21">
            <v>3.1924615435884478</v>
          </cell>
          <cell r="D21">
            <v>3.363788499291585</v>
          </cell>
          <cell r="E21">
            <v>3.6704684846965532</v>
          </cell>
          <cell r="F21">
            <v>3.9248655668650114</v>
          </cell>
          <cell r="G21">
            <v>4.2042943713274967</v>
          </cell>
          <cell r="H21">
            <v>5.4713725677832716</v>
          </cell>
          <cell r="I21">
            <v>9.6013998618762901</v>
          </cell>
          <cell r="J21">
            <v>10.586700775505271</v>
          </cell>
          <cell r="K21">
            <v>11.404062264296813</v>
          </cell>
          <cell r="L21">
            <v>12.285862480503578</v>
          </cell>
          <cell r="M21">
            <v>13.214051135939073</v>
          </cell>
        </row>
        <row r="28">
          <cell r="B28">
            <v>3.9552532552088766</v>
          </cell>
          <cell r="C28">
            <v>1.4269792521584297</v>
          </cell>
          <cell r="D28">
            <v>3.5804749567218193</v>
          </cell>
          <cell r="E28">
            <v>3.3411337701759409</v>
          </cell>
          <cell r="F28">
            <v>3.0147051499545476</v>
          </cell>
          <cell r="G28">
            <v>2.6931700906691605</v>
          </cell>
          <cell r="H28">
            <v>2.5913891685852093</v>
          </cell>
          <cell r="I28">
            <v>4.8570862225975997</v>
          </cell>
          <cell r="J28">
            <v>5.4419278989956927</v>
          </cell>
          <cell r="K28">
            <v>5.7442612998306171</v>
          </cell>
          <cell r="L28">
            <v>6.0602619230576229</v>
          </cell>
          <cell r="M28">
            <v>5.6150143000386477</v>
          </cell>
        </row>
        <row r="47">
          <cell r="B47">
            <v>4.2612242772198075</v>
          </cell>
          <cell r="C47">
            <v>4.6176675898332915</v>
          </cell>
          <cell r="D47">
            <v>4.8205547050871624</v>
          </cell>
          <cell r="E47">
            <v>5.1938267860793594</v>
          </cell>
          <cell r="F47">
            <v>5.1938651599907599</v>
          </cell>
          <cell r="G47">
            <v>5.1939695206421845</v>
          </cell>
          <cell r="H47">
            <v>6.1255272976365687</v>
          </cell>
          <cell r="I47">
            <v>12.032137989638857</v>
          </cell>
          <cell r="J47">
            <v>14.34860196316961</v>
          </cell>
          <cell r="K47">
            <v>15.45275656247172</v>
          </cell>
          <cell r="L47">
            <v>16.649504892485503</v>
          </cell>
          <cell r="M47">
            <v>17.814433179205263</v>
          </cell>
        </row>
        <row r="48">
          <cell r="B48">
            <v>24.843089036055936</v>
          </cell>
          <cell r="C48">
            <v>21.698952408439339</v>
          </cell>
          <cell r="D48">
            <v>15.835183773960349</v>
          </cell>
          <cell r="E48">
            <v>12.889632341833121</v>
          </cell>
          <cell r="F48">
            <v>7.6190671962841749</v>
          </cell>
          <cell r="G48">
            <v>4.9738268227070765</v>
          </cell>
          <cell r="H48">
            <v>2.6319121166429049</v>
          </cell>
          <cell r="I48">
            <v>0.7287652013711885</v>
          </cell>
          <cell r="J48">
            <v>0.71809361491729773</v>
          </cell>
          <cell r="K48">
            <v>0.72316791612460252</v>
          </cell>
          <cell r="L48">
            <v>0.72363192287477163</v>
          </cell>
          <cell r="M48">
            <v>0.72415957660697017</v>
          </cell>
        </row>
        <row r="49">
          <cell r="B49">
            <v>24.189733649631389</v>
          </cell>
          <cell r="C49">
            <v>24.98568041396755</v>
          </cell>
          <cell r="D49">
            <v>20.928853320333712</v>
          </cell>
          <cell r="E49">
            <v>21.406748320124311</v>
          </cell>
          <cell r="F49">
            <v>21.488087445111688</v>
          </cell>
          <cell r="G49">
            <v>19.612608959861891</v>
          </cell>
          <cell r="H49">
            <v>4.3994057716415469</v>
          </cell>
          <cell r="I49">
            <v>3.4443718299996067</v>
          </cell>
          <cell r="J49">
            <v>5.7022343956136767</v>
          </cell>
          <cell r="K49">
            <v>4.874569507117295</v>
          </cell>
          <cell r="L49">
            <v>5.0539525970695625</v>
          </cell>
          <cell r="M49">
            <v>4.5684294863671697</v>
          </cell>
        </row>
        <row r="50">
          <cell r="B50">
            <v>0</v>
          </cell>
          <cell r="C50">
            <v>0</v>
          </cell>
          <cell r="D50">
            <v>8.0976893643441433E-3</v>
          </cell>
          <cell r="E50">
            <v>8.3126315641300682E-3</v>
          </cell>
          <cell r="F50">
            <v>0.41038177311852486</v>
          </cell>
          <cell r="G50">
            <v>0.84369257747033477</v>
          </cell>
          <cell r="H50">
            <v>1.8222072773013305</v>
          </cell>
          <cell r="I50">
            <v>1.3103123925661431</v>
          </cell>
          <cell r="J50">
            <v>2.5020679708652838E-2</v>
          </cell>
          <cell r="K50">
            <v>3.174292003456599E-2</v>
          </cell>
          <cell r="L50">
            <v>3.1717372009780587E-2</v>
          </cell>
          <cell r="M50">
            <v>0.1560850381845621</v>
          </cell>
        </row>
        <row r="51">
          <cell r="B51">
            <v>2.0957522478738255</v>
          </cell>
          <cell r="C51">
            <v>2.2700970034277752</v>
          </cell>
          <cell r="D51">
            <v>2.2878794382697283</v>
          </cell>
          <cell r="E51">
            <v>2.1310597869201784</v>
          </cell>
          <cell r="F51">
            <v>1.7811990113141278</v>
          </cell>
          <cell r="G51">
            <v>1.3241349663691895</v>
          </cell>
          <cell r="H51">
            <v>0.96968558279152284</v>
          </cell>
          <cell r="I51">
            <v>0.93734120282589362</v>
          </cell>
          <cell r="J51">
            <v>0.8880100113839825</v>
          </cell>
          <cell r="K51">
            <v>0.78835325798566436</v>
          </cell>
          <cell r="L51">
            <v>0.81847584752521241</v>
          </cell>
          <cell r="M51">
            <v>0.69807463810566617</v>
          </cell>
        </row>
        <row r="52">
          <cell r="B52">
            <v>5.5539197563455236</v>
          </cell>
          <cell r="C52">
            <v>6.0159550950702725</v>
          </cell>
          <cell r="D52">
            <v>6.0159564875157878</v>
          </cell>
          <cell r="E52">
            <v>6.0159575218364738</v>
          </cell>
          <cell r="F52">
            <v>6.0159591558990355</v>
          </cell>
          <cell r="G52">
            <v>6.0159659454031464</v>
          </cell>
          <cell r="H52">
            <v>8.2304649784963004</v>
          </cell>
          <cell r="I52">
            <v>8.2646781187729523</v>
          </cell>
          <cell r="J52">
            <v>8.2646820513200741</v>
          </cell>
          <cell r="K52">
            <v>8.2647435271530494</v>
          </cell>
          <cell r="L52">
            <v>8.3281027624584549</v>
          </cell>
          <cell r="M52">
            <v>8.3282458531543053</v>
          </cell>
        </row>
        <row r="53">
          <cell r="B53">
            <v>6.1735639950617607</v>
          </cell>
          <cell r="C53">
            <v>5.738168542359106</v>
          </cell>
          <cell r="D53">
            <v>6.0836031051580264</v>
          </cell>
          <cell r="E53">
            <v>6.060800420670577</v>
          </cell>
          <cell r="F53">
            <v>5.0994407511274877</v>
          </cell>
          <cell r="G53">
            <v>5.6195040145680393</v>
          </cell>
          <cell r="H53">
            <v>13.847787675029695</v>
          </cell>
          <cell r="I53">
            <v>7.1456679368945686</v>
          </cell>
          <cell r="J53">
            <v>2.5487779268649193</v>
          </cell>
          <cell r="K53">
            <v>2.9259108019288713</v>
          </cell>
          <cell r="L53">
            <v>0.38110208175553534</v>
          </cell>
          <cell r="M53">
            <v>0.54623412809997696</v>
          </cell>
        </row>
        <row r="54">
          <cell r="B54">
            <v>1.8770894616009826</v>
          </cell>
          <cell r="C54">
            <v>2.1601014023758962</v>
          </cell>
          <cell r="D54">
            <v>1.808510949083586</v>
          </cell>
          <cell r="E54">
            <v>1.9498799072576436</v>
          </cell>
          <cell r="F54">
            <v>2.0856516559474514</v>
          </cell>
          <cell r="G54">
            <v>2.1864750790263372</v>
          </cell>
          <cell r="H54">
            <v>2.1463894315985659</v>
          </cell>
          <cell r="I54">
            <v>2.2229601853771119</v>
          </cell>
          <cell r="J54">
            <v>2.1896341998897304</v>
          </cell>
          <cell r="K54">
            <v>2.2055087158859132</v>
          </cell>
          <cell r="L54">
            <v>2.2065237582543609</v>
          </cell>
          <cell r="M54">
            <v>2.2081080905523938</v>
          </cell>
        </row>
        <row r="55">
          <cell r="B55">
            <v>0.62700467658434278</v>
          </cell>
          <cell r="C55">
            <v>0.68734259595498126</v>
          </cell>
          <cell r="D55">
            <v>0.68541031029041743</v>
          </cell>
          <cell r="E55">
            <v>0.68731662912031666</v>
          </cell>
          <cell r="F55">
            <v>3.274106238856251</v>
          </cell>
          <cell r="G55">
            <v>5.6276973569669098</v>
          </cell>
          <cell r="H55">
            <v>7.1485102262614113</v>
          </cell>
          <cell r="I55">
            <v>7.1489280113222735</v>
          </cell>
          <cell r="J55">
            <v>6.744088609065396</v>
          </cell>
          <cell r="K55">
            <v>5.5543691168121541</v>
          </cell>
          <cell r="L55">
            <v>7.049819485287907</v>
          </cell>
          <cell r="M55">
            <v>6.8294372879204746</v>
          </cell>
        </row>
        <row r="56">
          <cell r="B56">
            <v>1.2230851383778312</v>
          </cell>
          <cell r="C56">
            <v>1.3407853014500331</v>
          </cell>
          <cell r="D56">
            <v>1.0714934235134863</v>
          </cell>
          <cell r="E56">
            <v>1.2076749783812417</v>
          </cell>
          <cell r="F56">
            <v>3.5251623207593838</v>
          </cell>
          <cell r="G56">
            <v>4.0875266446730238</v>
          </cell>
          <cell r="H56">
            <v>4.0871783021793195</v>
          </cell>
          <cell r="I56">
            <v>4.0857252298054947</v>
          </cell>
          <cell r="J56">
            <v>4.1594443723057601</v>
          </cell>
          <cell r="K56">
            <v>4.1610815826876975</v>
          </cell>
          <cell r="L56">
            <v>4.4582950336812628</v>
          </cell>
          <cell r="M56">
            <v>4.4574801132347375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0.39493518881222089</v>
          </cell>
          <cell r="F57">
            <v>0.42107957581212263</v>
          </cell>
          <cell r="G57">
            <v>0.61277751354524879</v>
          </cell>
          <cell r="H57">
            <v>0.19250454748920101</v>
          </cell>
          <cell r="I57">
            <v>1.606176527017559</v>
          </cell>
          <cell r="J57">
            <v>1.5826807716288529</v>
          </cell>
          <cell r="K57">
            <v>1.5938497836731056</v>
          </cell>
          <cell r="L57">
            <v>1.5948822648348864</v>
          </cell>
          <cell r="M57">
            <v>1.5950806487839686</v>
          </cell>
        </row>
        <row r="58">
          <cell r="B58">
            <v>0</v>
          </cell>
          <cell r="C58">
            <v>9.1172482429213044</v>
          </cell>
          <cell r="D58">
            <v>17.660145721020751</v>
          </cell>
          <cell r="E58">
            <v>18.118979640433761</v>
          </cell>
          <cell r="F58">
            <v>18.118905660707956</v>
          </cell>
          <cell r="G58">
            <v>18.124358414179692</v>
          </cell>
          <cell r="H58">
            <v>21.431494059920713</v>
          </cell>
          <cell r="I58">
            <v>21.431614070248528</v>
          </cell>
          <cell r="J58">
            <v>21.430767748666412</v>
          </cell>
          <cell r="K58">
            <v>21.430965009029453</v>
          </cell>
          <cell r="L58">
            <v>21.430845610450042</v>
          </cell>
          <cell r="M58">
            <v>21.427887335133263</v>
          </cell>
        </row>
        <row r="59">
          <cell r="B59">
            <v>73.238516098828541</v>
          </cell>
          <cell r="C59">
            <v>78.633621079210499</v>
          </cell>
          <cell r="D59">
            <v>79.153164036964654</v>
          </cell>
          <cell r="E59">
            <v>77.742646485409779</v>
          </cell>
          <cell r="F59">
            <v>76.458410992898024</v>
          </cell>
          <cell r="G59">
            <v>75.3947885460815</v>
          </cell>
          <cell r="H59">
            <v>73.916267446964468</v>
          </cell>
          <cell r="I59">
            <v>71.964876109898199</v>
          </cell>
          <cell r="J59">
            <v>70.184717357787861</v>
          </cell>
          <cell r="K59">
            <v>69.600877795125257</v>
          </cell>
          <cell r="L59">
            <v>70.321726232470638</v>
          </cell>
          <cell r="M59">
            <v>70.234310665584161</v>
          </cell>
        </row>
      </sheetData>
      <sheetData sheetId="72">
        <row r="3">
          <cell r="B3">
            <v>44.576925208339595</v>
          </cell>
          <cell r="C3">
            <v>44.827357805064722</v>
          </cell>
          <cell r="D3">
            <v>44.633510333286075</v>
          </cell>
          <cell r="E3">
            <v>44.838292091639872</v>
          </cell>
          <cell r="F3">
            <v>45.030105814103578</v>
          </cell>
          <cell r="G3">
            <v>45.051886033851467</v>
          </cell>
          <cell r="H3">
            <v>44.873486213033623</v>
          </cell>
          <cell r="I3">
            <v>44.932107664468873</v>
          </cell>
          <cell r="J3">
            <v>45.475858851668221</v>
          </cell>
          <cell r="K3">
            <v>45.859537853797761</v>
          </cell>
          <cell r="L3">
            <v>46.272813185228422</v>
          </cell>
          <cell r="M3">
            <v>46.28899660398055</v>
          </cell>
        </row>
        <row r="10">
          <cell r="B10">
            <v>2.406390279759179</v>
          </cell>
          <cell r="C10">
            <v>5.998181793742063</v>
          </cell>
          <cell r="D10">
            <v>5.9993845583422045</v>
          </cell>
          <cell r="E10">
            <v>6.0013985765478983</v>
          </cell>
          <cell r="F10">
            <v>14.76010321649335</v>
          </cell>
          <cell r="G10">
            <v>21.968668857568449</v>
          </cell>
          <cell r="H10">
            <v>21.969315448904208</v>
          </cell>
          <cell r="I10">
            <v>21.968444187750588</v>
          </cell>
          <cell r="J10">
            <v>21.9670872523855</v>
          </cell>
          <cell r="K10">
            <v>21.967248328885933</v>
          </cell>
          <cell r="L10">
            <v>21.325526542416988</v>
          </cell>
          <cell r="M10">
            <v>15.156638139523285</v>
          </cell>
        </row>
        <row r="15">
          <cell r="B15">
            <v>69.470105560884633</v>
          </cell>
          <cell r="C15">
            <v>70.023898912444764</v>
          </cell>
          <cell r="D15">
            <v>68.737230136710764</v>
          </cell>
          <cell r="E15">
            <v>69.48064505206662</v>
          </cell>
          <cell r="F15">
            <v>71.010712288277134</v>
          </cell>
          <cell r="G15">
            <v>72.975266118145441</v>
          </cell>
          <cell r="H15">
            <v>71.903950882350017</v>
          </cell>
          <cell r="I15">
            <v>77.399587011112843</v>
          </cell>
          <cell r="J15">
            <v>79.651332568743257</v>
          </cell>
          <cell r="K15">
            <v>80.945074299896362</v>
          </cell>
          <cell r="L15">
            <v>78.256422468475478</v>
          </cell>
          <cell r="M15">
            <v>74.789342690613765</v>
          </cell>
        </row>
        <row r="16">
          <cell r="B16">
            <v>60.231886834403298</v>
          </cell>
          <cell r="C16">
            <v>51.3200651170879</v>
          </cell>
          <cell r="D16">
            <v>51.15093478987832</v>
          </cell>
          <cell r="E16">
            <v>38.005017069459363</v>
          </cell>
          <cell r="F16">
            <v>13.213810825936479</v>
          </cell>
          <cell r="G16">
            <v>3.1454535049054759E-2</v>
          </cell>
          <cell r="H16">
            <v>2.743084520348368E-2</v>
          </cell>
          <cell r="I16">
            <v>1.027599859785254E-5</v>
          </cell>
          <cell r="J16">
            <v>3.8789862936051907E-4</v>
          </cell>
          <cell r="K16">
            <v>6.2863473383319426E-5</v>
          </cell>
          <cell r="L16">
            <v>6.7964541400329301E-5</v>
          </cell>
          <cell r="M16">
            <v>7.6799721230802546E-5</v>
          </cell>
        </row>
        <row r="17">
          <cell r="B17">
            <v>0</v>
          </cell>
          <cell r="C17">
            <v>0</v>
          </cell>
          <cell r="D17">
            <v>6.5449226974764894E-6</v>
          </cell>
          <cell r="E17">
            <v>4.4300747034467725E-4</v>
          </cell>
          <cell r="F17">
            <v>2.1458538944771647E-3</v>
          </cell>
          <cell r="G17">
            <v>1.1080081391178444E-3</v>
          </cell>
          <cell r="H17">
            <v>1.588579771722177E-3</v>
          </cell>
          <cell r="I17">
            <v>2.6077768447119419E-2</v>
          </cell>
          <cell r="J17">
            <v>1.3212071888343823E-2</v>
          </cell>
          <cell r="K17">
            <v>1.2717648426989123E-2</v>
          </cell>
          <cell r="L17">
            <v>1.2868218911174012E-2</v>
          </cell>
          <cell r="M17">
            <v>1.2876463012640834E-2</v>
          </cell>
        </row>
        <row r="18">
          <cell r="B18">
            <v>46.695240827112769</v>
          </cell>
          <cell r="C18">
            <v>48.083543240164779</v>
          </cell>
          <cell r="D18">
            <v>51.174979727698584</v>
          </cell>
          <cell r="E18">
            <v>51.661680402112765</v>
          </cell>
          <cell r="F18">
            <v>44.840141680413616</v>
          </cell>
          <cell r="G18">
            <v>28.780391485142356</v>
          </cell>
          <cell r="H18">
            <v>16.059465991157783</v>
          </cell>
          <cell r="I18">
            <v>9.6111780163633131</v>
          </cell>
          <cell r="J18">
            <v>7.8398560765765435</v>
          </cell>
          <cell r="K18">
            <v>7.1340088477780981</v>
          </cell>
          <cell r="L18">
            <v>7.1543450496523926</v>
          </cell>
          <cell r="M18">
            <v>5.5163369910204647</v>
          </cell>
        </row>
        <row r="19">
          <cell r="B19">
            <v>0.30673616611644372</v>
          </cell>
          <cell r="C19">
            <v>9.0438652310481198E-3</v>
          </cell>
          <cell r="D19">
            <v>8.9491602846582426E-3</v>
          </cell>
          <cell r="E19">
            <v>8.9299235324300109E-3</v>
          </cell>
          <cell r="F19">
            <v>8.905238473143685E-3</v>
          </cell>
          <cell r="G19">
            <v>0.47238832311315132</v>
          </cell>
          <cell r="H19">
            <v>2.1309778994247899</v>
          </cell>
          <cell r="I19">
            <v>2.1482507117417708</v>
          </cell>
          <cell r="J19">
            <v>2.1226028955626739</v>
          </cell>
          <cell r="K19">
            <v>2.0356557865784208</v>
          </cell>
          <cell r="L19">
            <v>2.0269907188583738</v>
          </cell>
          <cell r="M19">
            <v>1.9530610513169233</v>
          </cell>
        </row>
        <row r="20">
          <cell r="B20">
            <v>0.10002602072413071</v>
          </cell>
          <cell r="C20">
            <v>0.10002527620691867</v>
          </cell>
          <cell r="D20">
            <v>8.5991854389260644E-3</v>
          </cell>
          <cell r="E20">
            <v>4.1235812370038821E-3</v>
          </cell>
          <cell r="F20">
            <v>1.5840905976079078E-3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6.2069630486736296</v>
          </cell>
          <cell r="C21">
            <v>9.6723864802323067</v>
          </cell>
          <cell r="D21">
            <v>9.389307544530979</v>
          </cell>
          <cell r="E21">
            <v>7.2859512824496804</v>
          </cell>
          <cell r="F21">
            <v>7.1454460408155471</v>
          </cell>
          <cell r="G21">
            <v>8.2227956096459529</v>
          </cell>
          <cell r="H21">
            <v>9.4802999717895062</v>
          </cell>
          <cell r="I21">
            <v>9.5121238162183914</v>
          </cell>
          <cell r="J21">
            <v>9.3249988610588446</v>
          </cell>
          <cell r="K21">
            <v>8.8602726249505981</v>
          </cell>
          <cell r="L21">
            <v>9.647623189282271</v>
          </cell>
          <cell r="M21">
            <v>8.3871738611379154</v>
          </cell>
        </row>
        <row r="22">
          <cell r="B22">
            <v>16.991350402794911</v>
          </cell>
          <cell r="C22">
            <v>19.300363834914883</v>
          </cell>
          <cell r="D22">
            <v>15.530737472516869</v>
          </cell>
          <cell r="E22">
            <v>14.798503792340927</v>
          </cell>
          <cell r="F22">
            <v>13.484671800637113</v>
          </cell>
          <cell r="G22">
            <v>13.315664083098557</v>
          </cell>
          <cell r="H22">
            <v>14.800210734960986</v>
          </cell>
          <cell r="I22">
            <v>13.958273201870604</v>
          </cell>
          <cell r="J22">
            <v>10.06714196001419</v>
          </cell>
          <cell r="K22">
            <v>8.7531906864976445</v>
          </cell>
          <cell r="L22">
            <v>8.6870638616383626</v>
          </cell>
          <cell r="M22">
            <v>8.0103695797616474</v>
          </cell>
        </row>
        <row r="23">
          <cell r="B23">
            <v>2.5068358197186615</v>
          </cell>
          <cell r="C23">
            <v>2.9280661864816722</v>
          </cell>
          <cell r="D23">
            <v>2.4855689451205278</v>
          </cell>
          <cell r="E23">
            <v>2.6117343861692799</v>
          </cell>
          <cell r="F23">
            <v>2.1909906927243261</v>
          </cell>
          <cell r="G23">
            <v>4.5527257549816689</v>
          </cell>
          <cell r="H23">
            <v>6.3451297812989447</v>
          </cell>
          <cell r="I23">
            <v>6.3573568748964302</v>
          </cell>
          <cell r="J23">
            <v>5.2208800858112987</v>
          </cell>
          <cell r="K23">
            <v>1.394370638806401</v>
          </cell>
          <cell r="L23">
            <v>5.4827439204757509</v>
          </cell>
          <cell r="M23">
            <v>3.8801993916442514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0.19840455769907284</v>
          </cell>
          <cell r="F24">
            <v>0.29581637550521872</v>
          </cell>
          <cell r="G24">
            <v>0.31898197659228711</v>
          </cell>
          <cell r="H24">
            <v>0.14817286854291367</v>
          </cell>
          <cell r="I24">
            <v>0.21666760378700536</v>
          </cell>
          <cell r="J24">
            <v>0.20976462650862232</v>
          </cell>
          <cell r="K24">
            <v>0.20819898410713863</v>
          </cell>
          <cell r="L24">
            <v>0.19639336792129081</v>
          </cell>
          <cell r="M24">
            <v>0.21840957243175366</v>
          </cell>
        </row>
        <row r="25">
          <cell r="B25">
            <v>15.195006318701402</v>
          </cell>
          <cell r="C25">
            <v>18.074766926812941</v>
          </cell>
          <cell r="D25">
            <v>20.89563947214398</v>
          </cell>
          <cell r="E25">
            <v>33.001873707495925</v>
          </cell>
          <cell r="F25">
            <v>51.529785515242956</v>
          </cell>
          <cell r="G25">
            <v>64.501625910011057</v>
          </cell>
          <cell r="H25">
            <v>69.438715056889251</v>
          </cell>
          <cell r="I25">
            <v>71.154999822297015</v>
          </cell>
          <cell r="J25">
            <v>71.717887525625201</v>
          </cell>
          <cell r="K25">
            <v>72.916989411291738</v>
          </cell>
          <cell r="L25">
            <v>71.962511436742048</v>
          </cell>
          <cell r="M25">
            <v>73.259442677966092</v>
          </cell>
        </row>
        <row r="26">
          <cell r="B26">
            <v>217.70415099912992</v>
          </cell>
          <cell r="C26">
            <v>219.51215983957721</v>
          </cell>
          <cell r="D26">
            <v>219.38195297924634</v>
          </cell>
          <cell r="E26">
            <v>217.05730676203339</v>
          </cell>
          <cell r="F26">
            <v>203.72401040251762</v>
          </cell>
          <cell r="G26">
            <v>193.17240180391863</v>
          </cell>
          <cell r="H26">
            <v>190.33594261138938</v>
          </cell>
          <cell r="I26">
            <v>190.38452510273311</v>
          </cell>
          <cell r="J26">
            <v>186.16806457041832</v>
          </cell>
          <cell r="K26">
            <v>182.26054179180679</v>
          </cell>
          <cell r="L26">
            <v>183.42703019649855</v>
          </cell>
          <cell r="M26">
            <v>176.02728907862667</v>
          </cell>
        </row>
        <row r="102">
          <cell r="B102">
            <v>8.9080380219198965</v>
          </cell>
          <cell r="C102">
            <v>7.7257127970524149</v>
          </cell>
          <cell r="D102">
            <v>6.943248464960023</v>
          </cell>
          <cell r="E102">
            <v>4.9553280876871746</v>
          </cell>
          <cell r="F102">
            <v>2.7725909395312738</v>
          </cell>
          <cell r="G102">
            <v>1.7198481807911059</v>
          </cell>
          <cell r="H102">
            <v>1.1412077432854808</v>
          </cell>
          <cell r="I102">
            <v>3.7202645446086788</v>
          </cell>
          <cell r="J102">
            <v>4.301112130012549</v>
          </cell>
          <cell r="K102">
            <v>4.6213388922930596</v>
          </cell>
          <cell r="L102">
            <v>3.2851735398278117</v>
          </cell>
          <cell r="M102">
            <v>1.1598394221923196</v>
          </cell>
        </row>
        <row r="104">
          <cell r="B104">
            <v>19.060365270321959</v>
          </cell>
          <cell r="C104">
            <v>22.704604082160142</v>
          </cell>
          <cell r="D104">
            <v>25.149055558477578</v>
          </cell>
          <cell r="E104">
            <v>38.499194340705742</v>
          </cell>
          <cell r="F104">
            <v>56.272815267042517</v>
          </cell>
          <cell r="G104">
            <v>69.902940807489415</v>
          </cell>
          <cell r="H104">
            <v>73.457949587564073</v>
          </cell>
          <cell r="I104">
            <v>78.066652458600046</v>
          </cell>
          <cell r="J104">
            <v>78.06691451147185</v>
          </cell>
          <cell r="K104">
            <v>78.067112128047853</v>
          </cell>
          <cell r="L104">
            <v>78.067341743210534</v>
          </cell>
          <cell r="M104">
            <v>78.067604746486992</v>
          </cell>
        </row>
        <row r="105">
          <cell r="B105">
            <v>45.124425105346049</v>
          </cell>
          <cell r="C105">
            <v>38.568716157804772</v>
          </cell>
          <cell r="D105">
            <v>42.543926710470856</v>
          </cell>
          <cell r="E105">
            <v>33.307650704950298</v>
          </cell>
          <cell r="F105">
            <v>11.630841886333407</v>
          </cell>
          <cell r="G105">
            <v>2.7318881999992106E-2</v>
          </cell>
          <cell r="H105">
            <v>2.4428224813606896E-2</v>
          </cell>
          <cell r="I105">
            <v>2.1801483806407011E-2</v>
          </cell>
          <cell r="J105">
            <v>1.0772354319160959E-2</v>
          </cell>
          <cell r="K105">
            <v>9.6771627545757903E-3</v>
          </cell>
          <cell r="L105">
            <v>9.6665128869512576E-3</v>
          </cell>
          <cell r="M105">
            <v>9.5767129239937056E-3</v>
          </cell>
        </row>
        <row r="106">
          <cell r="B106">
            <v>36.569951750691388</v>
          </cell>
          <cell r="C106">
            <v>39.164654813971978</v>
          </cell>
          <cell r="D106">
            <v>37.858684662517902</v>
          </cell>
          <cell r="E106">
            <v>37.858386397615504</v>
          </cell>
          <cell r="F106">
            <v>33.458454412025716</v>
          </cell>
          <cell r="G106">
            <v>22.72676568001193</v>
          </cell>
          <cell r="H106">
            <v>12.275418722836573</v>
          </cell>
          <cell r="I106">
            <v>8.3126183196231658</v>
          </cell>
          <cell r="J106">
            <v>6.8244166970613822</v>
          </cell>
          <cell r="K106">
            <v>6.1680174646904025</v>
          </cell>
          <cell r="L106">
            <v>6.1679866827728214</v>
          </cell>
          <cell r="M106">
            <v>4.7740179433251377</v>
          </cell>
        </row>
        <row r="107">
          <cell r="B107">
            <v>0</v>
          </cell>
          <cell r="C107">
            <v>0</v>
          </cell>
          <cell r="D107">
            <v>4.0966354621572762E-2</v>
          </cell>
          <cell r="E107">
            <v>4.3193701520049907E-2</v>
          </cell>
          <cell r="F107">
            <v>2.8665674459239732</v>
          </cell>
          <cell r="G107">
            <v>3.5047605505342361</v>
          </cell>
          <cell r="H107">
            <v>6.2832471412234803</v>
          </cell>
          <cell r="I107">
            <v>3.5477763930807491</v>
          </cell>
          <cell r="J107">
            <v>3.5490131619820748</v>
          </cell>
          <cell r="K107">
            <v>3.5519076870699879</v>
          </cell>
          <cell r="L107">
            <v>3.5517321170356375</v>
          </cell>
          <cell r="M107">
            <v>3.5522916083618612</v>
          </cell>
        </row>
        <row r="108">
          <cell r="B108">
            <v>7.2018734921374131E-2</v>
          </cell>
          <cell r="C108">
            <v>7.2018198868981434E-2</v>
          </cell>
          <cell r="D108">
            <v>6.1914135160267602E-3</v>
          </cell>
          <cell r="E108">
            <v>2.9689784906427965E-3</v>
          </cell>
          <cell r="F108">
            <v>1.140545230277694E-3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7.7572631676636805E-2</v>
          </cell>
          <cell r="C109">
            <v>5.9486648327603158E-3</v>
          </cell>
          <cell r="D109">
            <v>0.41572019755511608</v>
          </cell>
          <cell r="E109">
            <v>0.42112906887056101</v>
          </cell>
          <cell r="F109">
            <v>0.42514176520130603</v>
          </cell>
          <cell r="G109">
            <v>0.43063902232298024</v>
          </cell>
          <cell r="H109">
            <v>0.43883788867482976</v>
          </cell>
          <cell r="I109">
            <v>0.4636019331684203</v>
          </cell>
          <cell r="J109">
            <v>0.46376994507386782</v>
          </cell>
          <cell r="K109">
            <v>0.46525353869802905</v>
          </cell>
          <cell r="L109">
            <v>0.46533777264065923</v>
          </cell>
          <cell r="M109">
            <v>0.47811220929733095</v>
          </cell>
        </row>
        <row r="110">
          <cell r="B110">
            <v>4.3739608815551687</v>
          </cell>
          <cell r="C110">
            <v>7.6930801440296257</v>
          </cell>
          <cell r="D110">
            <v>7.1860006313691711</v>
          </cell>
          <cell r="E110">
            <v>5.484578187506119</v>
          </cell>
          <cell r="F110">
            <v>5.3733755263858924</v>
          </cell>
          <cell r="G110">
            <v>6.2497653947347622</v>
          </cell>
          <cell r="H110">
            <v>7.263185882419406</v>
          </cell>
          <cell r="I110">
            <v>7.2643320312039128</v>
          </cell>
          <cell r="J110">
            <v>7.1121147928079154</v>
          </cell>
          <cell r="K110">
            <v>6.7331126141049706</v>
          </cell>
          <cell r="L110">
            <v>7.3779337006285095</v>
          </cell>
          <cell r="M110">
            <v>6.3359147458974325</v>
          </cell>
        </row>
        <row r="111">
          <cell r="B111">
            <v>9.1311092586602776</v>
          </cell>
          <cell r="C111">
            <v>10.277113027773721</v>
          </cell>
          <cell r="D111">
            <v>8.0264209638863964</v>
          </cell>
          <cell r="E111">
            <v>7.4203955784839684</v>
          </cell>
          <cell r="F111">
            <v>6.4325473519404781</v>
          </cell>
          <cell r="G111">
            <v>6.2410024334482115</v>
          </cell>
          <cell r="H111">
            <v>7.1882908074183698</v>
          </cell>
          <cell r="I111">
            <v>6.5577806367586975</v>
          </cell>
          <cell r="J111">
            <v>3.8685076382346315</v>
          </cell>
          <cell r="K111">
            <v>2.9262716713688319</v>
          </cell>
          <cell r="L111">
            <v>2.8812969995705973</v>
          </cell>
          <cell r="M111">
            <v>2.4208240739182743</v>
          </cell>
        </row>
        <row r="112">
          <cell r="B112">
            <v>2.6969205146053068</v>
          </cell>
          <cell r="C112">
            <v>3.1682761877597536</v>
          </cell>
          <cell r="D112">
            <v>3.1712643020351505</v>
          </cell>
          <cell r="E112">
            <v>3.3064127101107497</v>
          </cell>
          <cell r="F112">
            <v>3.4242809070824838</v>
          </cell>
          <cell r="G112">
            <v>3.5200823307694797</v>
          </cell>
          <cell r="H112">
            <v>3.5981891764744054</v>
          </cell>
          <cell r="I112">
            <v>3.6704705964088427</v>
          </cell>
          <cell r="J112">
            <v>3.7237131329878341</v>
          </cell>
          <cell r="K112">
            <v>3.7842978044078364</v>
          </cell>
          <cell r="L112">
            <v>3.7843346730624643</v>
          </cell>
          <cell r="M112">
            <v>3.7844411505423281</v>
          </cell>
        </row>
        <row r="113">
          <cell r="B113">
            <v>0.78534779505881069</v>
          </cell>
          <cell r="C113">
            <v>0.94131493513083631</v>
          </cell>
          <cell r="D113">
            <v>0.93754335951343293</v>
          </cell>
          <cell r="E113">
            <v>0.91077408555765449</v>
          </cell>
          <cell r="F113">
            <v>0.96388565556455941</v>
          </cell>
          <cell r="G113">
            <v>2.0032159832070398</v>
          </cell>
          <cell r="H113">
            <v>2.791875138447415</v>
          </cell>
          <cell r="I113">
            <v>2.7972562927431746</v>
          </cell>
          <cell r="J113">
            <v>2.2972056580381714</v>
          </cell>
          <cell r="K113">
            <v>0.613539038369734</v>
          </cell>
          <cell r="L113">
            <v>2.4124260297984632</v>
          </cell>
          <cell r="M113">
            <v>1.491903836235015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129.20610024451602</v>
          </cell>
          <cell r="C116">
            <v>136.31962080312701</v>
          </cell>
          <cell r="D116">
            <v>138.27840717726542</v>
          </cell>
          <cell r="E116">
            <v>138.21141041804637</v>
          </cell>
          <cell r="F116">
            <v>138.38174491875526</v>
          </cell>
          <cell r="G116">
            <v>138.29500812287759</v>
          </cell>
          <cell r="H116">
            <v>136.43194576206184</v>
          </cell>
          <cell r="I116">
            <v>136.39099887775268</v>
          </cell>
          <cell r="J116">
            <v>132.18462727437495</v>
          </cell>
          <cell r="K116">
            <v>128.90777633069123</v>
          </cell>
          <cell r="L116">
            <v>129.32875631385144</v>
          </cell>
          <cell r="M116">
            <v>117.23116458870393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26.978412156630682</v>
          </cell>
          <cell r="C224">
            <v>25.931093248891489</v>
          </cell>
          <cell r="D224">
            <v>25.567334812531811</v>
          </cell>
          <cell r="E224">
            <v>25.862237627493908</v>
          </cell>
          <cell r="F224">
            <v>25.876561663154696</v>
          </cell>
          <cell r="G224">
            <v>25.887643016914573</v>
          </cell>
          <cell r="H224">
            <v>25.677347830329406</v>
          </cell>
          <cell r="I224">
            <v>25.75304164604324</v>
          </cell>
          <cell r="J224">
            <v>26.301377641518073</v>
          </cell>
          <cell r="K224">
            <v>25.742227589273099</v>
          </cell>
          <cell r="L224">
            <v>25.711446616153889</v>
          </cell>
          <cell r="M224">
            <v>25.042851596294817</v>
          </cell>
        </row>
        <row r="231">
          <cell r="B231">
            <v>15.552751929817829</v>
          </cell>
          <cell r="C231">
            <v>14.694440874579325</v>
          </cell>
          <cell r="D231">
            <v>12.881665966169411</v>
          </cell>
          <cell r="E231">
            <v>9.1981266013709924</v>
          </cell>
          <cell r="F231">
            <v>4.8914865410234247</v>
          </cell>
          <cell r="G231">
            <v>3.034189950853488</v>
          </cell>
          <cell r="H231">
            <v>2.0133270291008798</v>
          </cell>
          <cell r="I231">
            <v>6.5634531884119856</v>
          </cell>
          <cell r="J231">
            <v>7.826109877677192</v>
          </cell>
          <cell r="K231">
            <v>8.1531412279684332</v>
          </cell>
          <cell r="L231">
            <v>5.7958743239200166</v>
          </cell>
          <cell r="M231">
            <v>2.1472919010565379</v>
          </cell>
        </row>
        <row r="233">
          <cell r="B233">
            <v>22.300274279747775</v>
          </cell>
          <cell r="C233">
            <v>26.340079686351309</v>
          </cell>
          <cell r="D233">
            <v>30.197093392202618</v>
          </cell>
          <cell r="E233">
            <v>47.098166347070148</v>
          </cell>
          <cell r="F233">
            <v>70.119643013033368</v>
          </cell>
          <cell r="G233">
            <v>86.751965773319483</v>
          </cell>
          <cell r="H233">
            <v>90.094981017933407</v>
          </cell>
          <cell r="I233">
            <v>93.875748015816797</v>
          </cell>
          <cell r="J233">
            <v>94.702916615226911</v>
          </cell>
          <cell r="K233">
            <v>96.464769122052928</v>
          </cell>
          <cell r="L233">
            <v>95.060217491647947</v>
          </cell>
          <cell r="M233">
            <v>96.968307639348609</v>
          </cell>
        </row>
        <row r="234">
          <cell r="B234">
            <v>52.108900289441443</v>
          </cell>
          <cell r="C234">
            <v>44.475901118552471</v>
          </cell>
          <cell r="D234">
            <v>45.193647803717504</v>
          </cell>
          <cell r="E234">
            <v>33.91767880872839</v>
          </cell>
          <cell r="F234">
            <v>11.804754408115434</v>
          </cell>
          <cell r="G234">
            <v>2.8879933121396091E-2</v>
          </cell>
          <cell r="H234">
            <v>2.5750374767301746E-2</v>
          </cell>
          <cell r="I234">
            <v>2.3124234512130675E-2</v>
          </cell>
          <cell r="J234">
            <v>1.1961820176298358E-2</v>
          </cell>
          <cell r="K234">
            <v>1.117103859359889E-2</v>
          </cell>
          <cell r="L234">
            <v>1.1286931265538994E-2</v>
          </cell>
          <cell r="M234">
            <v>1.1285733175288949E-2</v>
          </cell>
        </row>
        <row r="235">
          <cell r="B235">
            <v>42.950419955593773</v>
          </cell>
          <cell r="C235">
            <v>44.342097354877431</v>
          </cell>
          <cell r="D235">
            <v>46.452277573286878</v>
          </cell>
          <cell r="E235">
            <v>47.091981566861072</v>
          </cell>
          <cell r="F235">
            <v>39.844644241136841</v>
          </cell>
          <cell r="G235">
            <v>25.634411122557879</v>
          </cell>
          <cell r="H235">
            <v>13.845933542276455</v>
          </cell>
          <cell r="I235">
            <v>9.3761437212618919</v>
          </cell>
          <cell r="J235">
            <v>7.697540557972558</v>
          </cell>
          <cell r="K235">
            <v>6.9571682756528057</v>
          </cell>
          <cell r="L235">
            <v>6.9571317505279504</v>
          </cell>
          <cell r="M235">
            <v>5.3848376085714511</v>
          </cell>
        </row>
        <row r="236">
          <cell r="B236">
            <v>0</v>
          </cell>
          <cell r="C236">
            <v>0</v>
          </cell>
          <cell r="D236">
            <v>4.9198521669696751E-2</v>
          </cell>
          <cell r="E236">
            <v>5.2827144844810166E-2</v>
          </cell>
          <cell r="F236">
            <v>3.5780784885586527</v>
          </cell>
          <cell r="G236">
            <v>4.2083162457247898</v>
          </cell>
          <cell r="H236">
            <v>7.5444754140280796</v>
          </cell>
          <cell r="I236">
            <v>4.2599250201523953</v>
          </cell>
          <cell r="J236">
            <v>4.2614026830604752</v>
          </cell>
          <cell r="K236">
            <v>4.2648886031044242</v>
          </cell>
          <cell r="L236">
            <v>4.264675834418072</v>
          </cell>
          <cell r="M236">
            <v>4.2653881704705086</v>
          </cell>
        </row>
        <row r="238">
          <cell r="B238">
            <v>0.10052374096386453</v>
          </cell>
          <cell r="C238">
            <v>7.0793591168386129E-3</v>
          </cell>
          <cell r="D238">
            <v>0.48822897346348693</v>
          </cell>
          <cell r="E238">
            <v>0.49458147874975739</v>
          </cell>
          <cell r="F238">
            <v>0.49929378505509825</v>
          </cell>
          <cell r="G238">
            <v>0.50575008954535716</v>
          </cell>
          <cell r="H238">
            <v>0.51537945869761992</v>
          </cell>
          <cell r="I238">
            <v>0.5444595663049735</v>
          </cell>
          <cell r="J238">
            <v>0.54465826930466044</v>
          </cell>
          <cell r="K238">
            <v>0.5463982509747688</v>
          </cell>
          <cell r="L238">
            <v>0.54619505876974717</v>
          </cell>
          <cell r="M238">
            <v>0.56149814982844859</v>
          </cell>
        </row>
        <row r="239">
          <cell r="B239">
            <v>5.6680674761218972</v>
          </cell>
          <cell r="C239">
            <v>9.1553447009275519</v>
          </cell>
          <cell r="D239">
            <v>8.4393631394255149</v>
          </cell>
          <cell r="E239">
            <v>6.4411863032166545</v>
          </cell>
          <cell r="F239">
            <v>6.3105844325157863</v>
          </cell>
          <cell r="G239">
            <v>7.3398350919856004</v>
          </cell>
          <cell r="H239">
            <v>8.5300219172169474</v>
          </cell>
          <cell r="I239">
            <v>8.5313170291888376</v>
          </cell>
          <cell r="J239">
            <v>8.3525725961604671</v>
          </cell>
          <cell r="K239">
            <v>7.9074325071408511</v>
          </cell>
          <cell r="L239">
            <v>8.6599265482923755</v>
          </cell>
          <cell r="M239">
            <v>7.440940302530052</v>
          </cell>
        </row>
        <row r="240">
          <cell r="B240">
            <v>9.651598423103259</v>
          </cell>
          <cell r="C240">
            <v>10.874372939564269</v>
          </cell>
          <cell r="D240">
            <v>8.3529341559613837</v>
          </cell>
          <cell r="E240">
            <v>7.7221546241534549</v>
          </cell>
          <cell r="F240">
            <v>6.6940657480646903</v>
          </cell>
          <cell r="G240">
            <v>6.4947146048076148</v>
          </cell>
          <cell r="H240">
            <v>7.4805061317574078</v>
          </cell>
          <cell r="I240">
            <v>6.8243705200024145</v>
          </cell>
          <cell r="J240">
            <v>4.0257792107417423</v>
          </cell>
          <cell r="K240">
            <v>3.045258712419423</v>
          </cell>
          <cell r="L240">
            <v>2.9984410018769148</v>
          </cell>
          <cell r="M240">
            <v>2.5193166509295892</v>
          </cell>
        </row>
        <row r="241">
          <cell r="B241">
            <v>2.8667314719576664</v>
          </cell>
          <cell r="C241">
            <v>3.3631318389566291</v>
          </cell>
          <cell r="D241">
            <v>3.3001875469219937</v>
          </cell>
          <cell r="E241">
            <v>3.4408432293371702</v>
          </cell>
          <cell r="F241">
            <v>3.5635214699586903</v>
          </cell>
          <cell r="G241">
            <v>3.663193715326448</v>
          </cell>
          <cell r="H241">
            <v>3.7444734764099934</v>
          </cell>
          <cell r="I241">
            <v>3.8196981654974782</v>
          </cell>
          <cell r="J241">
            <v>3.8750959473759212</v>
          </cell>
          <cell r="K241">
            <v>3.9381572143647383</v>
          </cell>
          <cell r="L241">
            <v>3.938183526394023</v>
          </cell>
          <cell r="M241">
            <v>3.9383124979207649</v>
          </cell>
        </row>
        <row r="242">
          <cell r="B242">
            <v>2.5068358197186615</v>
          </cell>
          <cell r="C242">
            <v>2.9280661864816722</v>
          </cell>
          <cell r="D242">
            <v>2.4855689451205278</v>
          </cell>
          <cell r="E242">
            <v>2.6117343861692799</v>
          </cell>
          <cell r="F242">
            <v>2.1909906927243261</v>
          </cell>
          <cell r="G242">
            <v>4.5527257549816689</v>
          </cell>
          <cell r="H242">
            <v>6.3451297812989447</v>
          </cell>
          <cell r="I242">
            <v>6.3573568748964302</v>
          </cell>
          <cell r="J242">
            <v>5.2208800858112987</v>
          </cell>
          <cell r="K242">
            <v>1.394370638806401</v>
          </cell>
          <cell r="L242">
            <v>5.4827439204757509</v>
          </cell>
          <cell r="M242">
            <v>3.8801993916442514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2.406390279759179</v>
          </cell>
          <cell r="C244">
            <v>5.998181793742063</v>
          </cell>
          <cell r="D244">
            <v>5.9993845583422045</v>
          </cell>
          <cell r="E244">
            <v>6.0013985765478983</v>
          </cell>
          <cell r="F244">
            <v>14.76010321649335</v>
          </cell>
          <cell r="G244">
            <v>21.968668857568449</v>
          </cell>
          <cell r="H244">
            <v>21.969315448904208</v>
          </cell>
          <cell r="I244">
            <v>21.968444187750588</v>
          </cell>
          <cell r="J244">
            <v>21.9670872523855</v>
          </cell>
          <cell r="K244">
            <v>21.967248328885933</v>
          </cell>
          <cell r="L244">
            <v>21.325526542416988</v>
          </cell>
          <cell r="M244">
            <v>15.156638139523285</v>
          </cell>
        </row>
        <row r="245">
          <cell r="B245">
            <v>156.18451240114675</v>
          </cell>
          <cell r="C245">
            <v>162.25071405201851</v>
          </cell>
          <cell r="D245">
            <v>163.84574198979723</v>
          </cell>
          <cell r="E245">
            <v>164.07364804554027</v>
          </cell>
          <cell r="F245">
            <v>164.25830658190992</v>
          </cell>
          <cell r="G245">
            <v>164.1826511397922</v>
          </cell>
          <cell r="H245">
            <v>162.10929359239123</v>
          </cell>
          <cell r="I245">
            <v>162.14404052379589</v>
          </cell>
          <cell r="J245">
            <v>158.48600491589306</v>
          </cell>
          <cell r="K245">
            <v>154.65000391996435</v>
          </cell>
          <cell r="L245">
            <v>155.04020293000531</v>
          </cell>
          <cell r="M245">
            <v>142.27401618499877</v>
          </cell>
        </row>
      </sheetData>
      <sheetData sheetId="73">
        <row r="21">
          <cell r="B21">
            <v>77.836332415724101</v>
          </cell>
          <cell r="C21">
            <v>74.888026365903571</v>
          </cell>
          <cell r="D21">
            <v>67.211881675577743</v>
          </cell>
          <cell r="E21">
            <v>45.939588086286243</v>
          </cell>
          <cell r="F21">
            <v>21.68123132465243</v>
          </cell>
          <cell r="G21">
            <v>8.6883691697711853</v>
          </cell>
          <cell r="H21">
            <v>4.7059132115318913</v>
          </cell>
          <cell r="I21">
            <v>0.30750018544454383</v>
          </cell>
          <cell r="J21">
            <v>0.41111843177708662</v>
          </cell>
          <cell r="K21">
            <v>0.34751451952465628</v>
          </cell>
          <cell r="L21">
            <v>0.26435959283928068</v>
          </cell>
          <cell r="M21">
            <v>0.24426149275247055</v>
          </cell>
        </row>
        <row r="22">
          <cell r="B22">
            <v>118.11713264203389</v>
          </cell>
          <cell r="C22">
            <v>111.02998600377266</v>
          </cell>
          <cell r="D22">
            <v>67.087749480368856</v>
          </cell>
          <cell r="E22">
            <v>51.538948717361862</v>
          </cell>
          <cell r="F22">
            <v>33.189472300999988</v>
          </cell>
          <cell r="G22">
            <v>20.490970287415479</v>
          </cell>
          <cell r="H22">
            <v>6.756775164725946</v>
          </cell>
          <cell r="I22">
            <v>0.39299628031191847</v>
          </cell>
          <cell r="J22">
            <v>0.60197737235749982</v>
          </cell>
          <cell r="K22">
            <v>0.36552403642003672</v>
          </cell>
          <cell r="L22">
            <v>0.19180451379291694</v>
          </cell>
          <cell r="M22">
            <v>0.11328884041570088</v>
          </cell>
        </row>
        <row r="23">
          <cell r="B23">
            <v>1.0928908500227541</v>
          </cell>
          <cell r="C23">
            <v>1.3844067968498281</v>
          </cell>
          <cell r="D23">
            <v>1.8216795754152504</v>
          </cell>
          <cell r="E23">
            <v>2.5476572721274353</v>
          </cell>
          <cell r="F23">
            <v>2.3297523460722456</v>
          </cell>
          <cell r="G23">
            <v>2.1177350388833873</v>
          </cell>
          <cell r="H23">
            <v>1.9018001372851761</v>
          </cell>
          <cell r="I23">
            <v>-2.3110809869830717E-5</v>
          </cell>
          <cell r="J23">
            <v>1.1574993948300083E-3</v>
          </cell>
          <cell r="K23">
            <v>7.5694561639005897E-4</v>
          </cell>
          <cell r="L23">
            <v>5.1435986955983282E-4</v>
          </cell>
          <cell r="M23">
            <v>9.1464819975017875E-4</v>
          </cell>
        </row>
        <row r="24">
          <cell r="B24">
            <v>0.27905775173775477</v>
          </cell>
          <cell r="C24">
            <v>0.19007948067771219</v>
          </cell>
          <cell r="D24">
            <v>0.35276937530615676</v>
          </cell>
          <cell r="E24">
            <v>0.13206635599591221</v>
          </cell>
          <cell r="F24">
            <v>5.3687123340067922E-2</v>
          </cell>
          <cell r="G24">
            <v>3.6786448312838588E-2</v>
          </cell>
          <cell r="H24">
            <v>1.0474143177148952E-2</v>
          </cell>
          <cell r="I24">
            <v>1.1533140695269447E-3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4.5076847642678226</v>
          </cell>
          <cell r="C25">
            <v>4.3369538058629207</v>
          </cell>
          <cell r="D25">
            <v>3.8922625924963752</v>
          </cell>
          <cell r="E25">
            <v>2.6610752307624286</v>
          </cell>
          <cell r="F25">
            <v>1.5264206596160717</v>
          </cell>
          <cell r="G25">
            <v>0.51141263914337354</v>
          </cell>
          <cell r="H25">
            <v>0.52067946168713686</v>
          </cell>
          <cell r="I25">
            <v>1.0258583275997233</v>
          </cell>
          <cell r="J25">
            <v>0.85276576459772158</v>
          </cell>
          <cell r="K25">
            <v>0.89797133476391977</v>
          </cell>
          <cell r="L25">
            <v>0.87067807367158101</v>
          </cell>
          <cell r="M25">
            <v>0.85988693091042678</v>
          </cell>
        </row>
        <row r="26">
          <cell r="B26">
            <v>2.9711202552267486</v>
          </cell>
          <cell r="C26">
            <v>2.9710955849041389</v>
          </cell>
          <cell r="D26">
            <v>3.1525326597171004</v>
          </cell>
          <cell r="E26">
            <v>2.9698234361713798</v>
          </cell>
          <cell r="F26">
            <v>2.9750327229443538</v>
          </cell>
          <cell r="G26">
            <v>2.9734411091731987</v>
          </cell>
          <cell r="H26">
            <v>2.9741782877072422</v>
          </cell>
          <cell r="I26">
            <v>2.6715253792930707</v>
          </cell>
          <cell r="J26">
            <v>2.3711311531898498</v>
          </cell>
          <cell r="K26">
            <v>2.529408557199091</v>
          </cell>
          <cell r="L26">
            <v>2.6261286198831644</v>
          </cell>
          <cell r="M26">
            <v>2.6740670032321829</v>
          </cell>
        </row>
        <row r="27">
          <cell r="B27">
            <v>2.309050901271854E-2</v>
          </cell>
          <cell r="C27">
            <v>2.6434149538907971E-2</v>
          </cell>
          <cell r="D27">
            <v>2.1764580368183778E-3</v>
          </cell>
          <cell r="E27">
            <v>8.3135209713061783E-4</v>
          </cell>
          <cell r="F27">
            <v>6.0669133730117454E-4</v>
          </cell>
          <cell r="G27">
            <v>1.3354509085138938E-2</v>
          </cell>
          <cell r="H27">
            <v>5.0824920872780425E-3</v>
          </cell>
          <cell r="I27">
            <v>7.4044102499879428E-3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1.9087282639598701E-4</v>
          </cell>
          <cell r="C28">
            <v>1.56901607361848E-4</v>
          </cell>
          <cell r="D28">
            <v>1.07086453989502E-4</v>
          </cell>
          <cell r="E28">
            <v>2.8343287618945701E-3</v>
          </cell>
          <cell r="F28">
            <v>5.8101515230346299E-3</v>
          </cell>
          <cell r="G28">
            <v>2.8983554178325199E-3</v>
          </cell>
          <cell r="H28">
            <v>3.90415372198401E-3</v>
          </cell>
          <cell r="I28">
            <v>1.6907982985229699</v>
          </cell>
          <cell r="J28">
            <v>1.5085610836380701</v>
          </cell>
          <cell r="K28">
            <v>1.3472934732200299</v>
          </cell>
          <cell r="L28">
            <v>1.2031801247504601</v>
          </cell>
          <cell r="M28">
            <v>1.0738822526129499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0.2483115156537356</v>
          </cell>
          <cell r="F32">
            <v>2.0526707862437967</v>
          </cell>
          <cell r="G32">
            <v>6.1266864337465581</v>
          </cell>
          <cell r="H32">
            <v>10.222527574163397</v>
          </cell>
          <cell r="I32">
            <v>11.3886855792641</v>
          </cell>
          <cell r="J32">
            <v>8.909133591472818</v>
          </cell>
          <cell r="K32">
            <v>13.179285251238781</v>
          </cell>
          <cell r="L32">
            <v>13.278498266372885</v>
          </cell>
          <cell r="M32">
            <v>13.389729143099826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83.523345019446367</v>
          </cell>
          <cell r="E11">
            <v>83.081928631492872</v>
          </cell>
          <cell r="F11">
            <v>74.089650805920257</v>
          </cell>
          <cell r="G11">
            <v>52.50967839075939</v>
          </cell>
          <cell r="H11">
            <v>26.254838968140831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5.3031029836658918</v>
          </cell>
          <cell r="F12">
            <v>18.522414453846814</v>
          </cell>
          <cell r="G12">
            <v>38.626780059884169</v>
          </cell>
          <cell r="H12">
            <v>68.679724251056399</v>
          </cell>
          <cell r="I12">
            <v>93.873596008240455</v>
          </cell>
          <cell r="J12">
            <v>93.873779986890241</v>
          </cell>
          <cell r="K12">
            <v>94.929339764219066</v>
          </cell>
          <cell r="L12">
            <v>96.6377529976603</v>
          </cell>
          <cell r="M12">
            <v>98.330045138923225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0.16816058715189799</v>
          </cell>
          <cell r="G13">
            <v>0.75082918155203737</v>
          </cell>
          <cell r="H13">
            <v>0.80307182448452386</v>
          </cell>
          <cell r="I13">
            <v>0.83911939185300488</v>
          </cell>
          <cell r="J13">
            <v>0.86564112740587784</v>
          </cell>
          <cell r="K13">
            <v>0.8899574004282288</v>
          </cell>
          <cell r="L13">
            <v>0.88900647434749613</v>
          </cell>
          <cell r="M13">
            <v>0.86679412528276345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2.6098936171801843</v>
          </cell>
          <cell r="C53">
            <v>2.4294268384172955</v>
          </cell>
          <cell r="D53">
            <v>2.339086507169895</v>
          </cell>
          <cell r="E53">
            <v>2.2447875464354472</v>
          </cell>
          <cell r="F53">
            <v>2.2419855491446419</v>
          </cell>
          <cell r="G53">
            <v>2.4992783011414224</v>
          </cell>
          <cell r="H53">
            <v>2.5181128052506287</v>
          </cell>
          <cell r="I53">
            <v>2.5529175333923471</v>
          </cell>
          <cell r="J53">
            <v>2.4347419346596286</v>
          </cell>
          <cell r="K53">
            <v>2.3191090577304427</v>
          </cell>
          <cell r="L53">
            <v>2.3189391467112701</v>
          </cell>
          <cell r="M53">
            <v>2.3191145703955947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6.494894797660498</v>
          </cell>
          <cell r="C55">
            <v>6.112363692553628</v>
          </cell>
          <cell r="D55">
            <v>5.6635187770113609</v>
          </cell>
          <cell r="E55">
            <v>4.9334898169801491</v>
          </cell>
          <cell r="F55">
            <v>4.0666336307884201</v>
          </cell>
          <cell r="G55">
            <v>3.7145319818290283</v>
          </cell>
          <cell r="H55">
            <v>3.352347984176399</v>
          </cell>
          <cell r="I55">
            <v>3.1635774905585867</v>
          </cell>
          <cell r="J55">
            <v>3.0654418239959336</v>
          </cell>
          <cell r="K55">
            <v>3.0528463336647356</v>
          </cell>
          <cell r="L55">
            <v>3.0550450657135895</v>
          </cell>
          <cell r="M55">
            <v>3.050434569102944</v>
          </cell>
        </row>
        <row r="56">
          <cell r="B56">
            <v>3.7930356870310802</v>
          </cell>
          <cell r="C56">
            <v>3.39691861148708</v>
          </cell>
          <cell r="D56">
            <v>2.7861664479326098</v>
          </cell>
          <cell r="E56">
            <v>2.5258373841965898</v>
          </cell>
          <cell r="F56">
            <v>2.0516455481184681</v>
          </cell>
          <cell r="G56">
            <v>1.6529011437707271</v>
          </cell>
          <cell r="H56">
            <v>0.50168968017589699</v>
          </cell>
          <cell r="I56">
            <v>0.15198967468925081</v>
          </cell>
          <cell r="J56">
            <v>0.25705783157815787</v>
          </cell>
          <cell r="K56">
            <v>0.20889956694509598</v>
          </cell>
          <cell r="L56">
            <v>0.21955048122760082</v>
          </cell>
          <cell r="M56">
            <v>0.19565507159773501</v>
          </cell>
        </row>
        <row r="57">
          <cell r="B57">
            <v>7.1813459572056768</v>
          </cell>
          <cell r="C57">
            <v>6.5871515152329323</v>
          </cell>
          <cell r="D57">
            <v>6.7733456065313487</v>
          </cell>
          <cell r="E57">
            <v>5.8231662584433108</v>
          </cell>
          <cell r="F57">
            <v>3.5839030901970856</v>
          </cell>
          <cell r="G57">
            <v>1.6674757763900323</v>
          </cell>
          <cell r="H57">
            <v>0.91812355731206086</v>
          </cell>
          <cell r="I57">
            <v>0.55385203269635142</v>
          </cell>
          <cell r="J57">
            <v>0.45726909701636514</v>
          </cell>
          <cell r="K57">
            <v>0.43385078951355038</v>
          </cell>
          <cell r="L57">
            <v>0.43694873667520651</v>
          </cell>
          <cell r="M57">
            <v>0.34966557271532284</v>
          </cell>
        </row>
        <row r="58">
          <cell r="B58">
            <v>14.595942407906794</v>
          </cell>
          <cell r="C58">
            <v>13.923099359210612</v>
          </cell>
          <cell r="D58">
            <v>10.08542315760211</v>
          </cell>
          <cell r="E58">
            <v>7.4707739737990799</v>
          </cell>
          <cell r="F58">
            <v>4.2681893395776278</v>
          </cell>
          <cell r="G58">
            <v>2.333715530923834</v>
          </cell>
          <cell r="H58">
            <v>0.99624699407427553</v>
          </cell>
          <cell r="I58">
            <v>5.2333799716471709E-2</v>
          </cell>
          <cell r="J58">
            <v>7.5663317547956091E-2</v>
          </cell>
          <cell r="K58">
            <v>5.3279321400203576E-2</v>
          </cell>
          <cell r="L58">
            <v>3.4109309510773282E-2</v>
          </cell>
          <cell r="M58">
            <v>2.6792625583389261E-2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-0.58979981186272079</v>
          </cell>
          <cell r="H59">
            <v>-2.4307155085829764</v>
          </cell>
          <cell r="I59">
            <v>-2.5629664130621013</v>
          </cell>
          <cell r="J59">
            <v>-2.6329877957501795</v>
          </cell>
          <cell r="K59">
            <v>-2.5731176702270147</v>
          </cell>
          <cell r="L59">
            <v>-2.5748194992576194</v>
          </cell>
          <cell r="M59">
            <v>-2.5739867692239962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-0.57000816969337254</v>
          </cell>
          <cell r="H60">
            <v>-1.4599337151296705</v>
          </cell>
          <cell r="I60">
            <v>-3.0485716325495704</v>
          </cell>
          <cell r="J60">
            <v>-3.0089009324572284</v>
          </cell>
          <cell r="K60">
            <v>-3.0024316430426308</v>
          </cell>
          <cell r="L60">
            <v>-3.0101406902168848</v>
          </cell>
          <cell r="M60">
            <v>-3.0104873314986076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-0.14614101005785715</v>
          </cell>
          <cell r="J61">
            <v>-0.92145194524321805</v>
          </cell>
          <cell r="K61">
            <v>-0.97139407962954716</v>
          </cell>
          <cell r="L61">
            <v>-1.4490052599600807</v>
          </cell>
          <cell r="M61">
            <v>-1.4489174375668301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-2.5989050046105658E-4</v>
          </cell>
          <cell r="H62">
            <v>-4.1067845987081416E-4</v>
          </cell>
          <cell r="I62">
            <v>-0.53628986826160019</v>
          </cell>
          <cell r="J62">
            <v>-0.71440106207989862</v>
          </cell>
          <cell r="K62">
            <v>-0.60519992364292463</v>
          </cell>
          <cell r="L62">
            <v>-0.7077376160842892</v>
          </cell>
          <cell r="M62">
            <v>-0.70686985673442959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-2.082554946263048E-5</v>
          </cell>
          <cell r="H63">
            <v>-2.8879754155828921E-5</v>
          </cell>
          <cell r="I63">
            <v>-0.19239437037851986</v>
          </cell>
          <cell r="J63">
            <v>-0.42021791288244248</v>
          </cell>
          <cell r="K63">
            <v>-1.7194744084955695</v>
          </cell>
          <cell r="L63">
            <v>-1.9599680428293136</v>
          </cell>
          <cell r="M63">
            <v>-2.6720239986227088</v>
          </cell>
        </row>
        <row r="77">
          <cell r="B77">
            <v>0.83333206528502268</v>
          </cell>
          <cell r="C77">
            <v>1.3512574483085815</v>
          </cell>
        </row>
        <row r="78">
          <cell r="B78">
            <v>0.32621800906144893</v>
          </cell>
          <cell r="C78">
            <v>0.45032918706905345</v>
          </cell>
        </row>
        <row r="79">
          <cell r="B79">
            <v>0</v>
          </cell>
          <cell r="C79">
            <v>2.0891444649954853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301.54855895010996</v>
      </c>
      <c r="G2" s="3">
        <f t="shared" ref="G2:K2" si="0">G3+G8+G11+G12+G16+G17+G18+G19</f>
        <v>296.24331921729913</v>
      </c>
      <c r="H2" s="3">
        <f t="shared" si="0"/>
        <v>328.43022613649958</v>
      </c>
      <c r="I2" s="3">
        <f t="shared" si="0"/>
        <v>379.59683262990751</v>
      </c>
      <c r="J2" s="3">
        <f t="shared" si="0"/>
        <v>442.9731185724458</v>
      </c>
      <c r="K2" s="3">
        <f t="shared" si="0"/>
        <v>522.33387119370548</v>
      </c>
      <c r="L2" s="3">
        <f t="shared" ref="L2:O2" si="1">L3+L8+L11+L12+L16+L17+L18+L19</f>
        <v>576.26829658212023</v>
      </c>
      <c r="M2" s="3">
        <f t="shared" si="1"/>
        <v>594.89709214972515</v>
      </c>
      <c r="N2" s="3">
        <f t="shared" si="1"/>
        <v>601.46797702629635</v>
      </c>
      <c r="O2" s="3">
        <f t="shared" si="1"/>
        <v>602.3070735163551</v>
      </c>
      <c r="P2" s="3">
        <f>P3+P8+P11+P12+P16+P17+P18+P19</f>
        <v>601.98574582479137</v>
      </c>
      <c r="Q2" s="3">
        <f>Q3+Q8+Q11+Q12+Q16+Q17+Q18+Q19</f>
        <v>606.38664204053362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46.333833473084447</v>
      </c>
      <c r="G3" s="1">
        <f t="shared" ref="G3:K3" si="4">SUM(G4:G7)</f>
        <v>49.73442530670426</v>
      </c>
      <c r="H3" s="1">
        <f t="shared" si="4"/>
        <v>49.734437992180119</v>
      </c>
      <c r="I3" s="1">
        <f t="shared" si="4"/>
        <v>49.735015843528174</v>
      </c>
      <c r="J3" s="1">
        <f t="shared" si="4"/>
        <v>49.736718988135991</v>
      </c>
      <c r="K3" s="1">
        <f t="shared" si="4"/>
        <v>53.867649412776977</v>
      </c>
      <c r="L3" s="1">
        <f t="shared" ref="L3:O3" si="5">SUM(L4:L7)</f>
        <v>68.10180902754108</v>
      </c>
      <c r="M3" s="1">
        <f t="shared" si="5"/>
        <v>68.101892925468633</v>
      </c>
      <c r="N3" s="1">
        <f t="shared" si="5"/>
        <v>68.101845474818589</v>
      </c>
      <c r="O3" s="1">
        <f t="shared" si="5"/>
        <v>68.101832621136893</v>
      </c>
      <c r="P3" s="1">
        <f>SUM(P4:P7)</f>
        <v>68.10184414187998</v>
      </c>
      <c r="Q3" s="1">
        <f>SUM(Q4:Q7)</f>
        <v>68.101842512650535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11.11189427405246</v>
      </c>
      <c r="G4" s="1" cm="1">
        <f t="array" ref="G4">SUMPRODUCT(("RNWWOD1"=[1]OUT_PrimaryEnergyCons!$A$1:$A$1000)*1,[1]OUT_PrimaryEnergyCons!E$1:E$1000)</f>
        <v>11.952898762111365</v>
      </c>
      <c r="H4" s="1" cm="1">
        <f t="array" ref="H4">SUMPRODUCT(("RNWWOD1"=[1]OUT_PrimaryEnergyCons!$A$1:$A$1000)*1,[1]OUT_PrimaryEnergyCons!F$1:F$1000)</f>
        <v>13.357209133597403</v>
      </c>
      <c r="I4" s="1" cm="1">
        <f t="array" ref="I4">SUMPRODUCT(("RNWWOD1"=[1]OUT_PrimaryEnergyCons!$A$1:$A$1000)*1,[1]OUT_PrimaryEnergyCons!G$1:G$1000)</f>
        <v>15.656174498317032</v>
      </c>
      <c r="J4" s="1" cm="1">
        <f t="array" ref="J4">SUMPRODUCT(("RNWWOD1"=[1]OUT_PrimaryEnergyCons!$A$1:$A$1000)*1,[1]OUT_PrimaryEnergyCons!H$1:H$1000)</f>
        <v>16.424582338784788</v>
      </c>
      <c r="K4" s="1" cm="1">
        <f t="array" ref="K4">SUMPRODUCT(("RNWWOD1"=[1]OUT_PrimaryEnergyCons!$A$1:$A$1000)*1,[1]OUT_PrimaryEnergyCons!I$1:I$1000)</f>
        <v>17.11366445661362</v>
      </c>
      <c r="L4" s="1" cm="1">
        <f t="array" ref="L4">SUMPRODUCT(("RNWWOD1"=[1]OUT_PrimaryEnergyCons!$A$1:$A$1000)*1,[1]OUT_PrimaryEnergyCons!J$1:J$1000)</f>
        <v>17.771672043082805</v>
      </c>
      <c r="M4" s="1" cm="1">
        <f t="array" ref="M4">SUMPRODUCT(("RNWWOD1"=[1]OUT_PrimaryEnergyCons!$A$1:$A$1000)*1,[1]OUT_PrimaryEnergyCons!K$1:K$1000)</f>
        <v>18.429694764696794</v>
      </c>
      <c r="N4" s="1" cm="1">
        <f t="array" ref="N4">SUMPRODUCT(("RNWWOD1"=[1]OUT_PrimaryEnergyCons!$A$1:$A$1000)*1,[1]OUT_PrimaryEnergyCons!L$1:L$1000)</f>
        <v>18.341189404175257</v>
      </c>
      <c r="O4" s="1" cm="1">
        <f t="array" ref="O4">SUMPRODUCT(("RNWWOD1"=[1]OUT_PrimaryEnergyCons!$A$1:$A$1000)*1,[1]OUT_PrimaryEnergyCons!M$1:M$1000)</f>
        <v>18.25268033279049</v>
      </c>
      <c r="P4" s="1" cm="1">
        <f t="array" ref="P4">SUMPRODUCT(("RNWWOD1"=[1]OUT_PrimaryEnergyCons!$A$1:$A$1000)*1,[1]OUT_PrimaryEnergyCons!N$1:N$1000)</f>
        <v>18.16418490920184</v>
      </c>
      <c r="Q4" s="1" cm="1">
        <f t="array" ref="Q4">SUMPRODUCT(("RNWWOD1"=[1]OUT_PrimaryEnergyCons!$A$1:$A$1000)*1,[1]OUT_PrimaryEnergyCons!O$1:O$1000)</f>
        <v>18.075688114439451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7.5116872946227655</v>
      </c>
      <c r="G5" s="1" cm="1">
        <f t="array" ref="G5">SUMPRODUCT(("RNWWOD2"=[1]OUT_PrimaryEnergyCons!$A$1:$A$1000)*1,[1]OUT_PrimaryEnergyCons!E$1:E$1000)</f>
        <v>7.5431564507761593</v>
      </c>
      <c r="H5" s="1" cm="1">
        <f t="array" ref="H5">SUMPRODUCT(("RNWWOD2"=[1]OUT_PrimaryEnergyCons!$A$1:$A$1000)*1,[1]OUT_PrimaryEnergyCons!F$1:F$1000)</f>
        <v>7.5903621307039391</v>
      </c>
      <c r="I5" s="1" cm="1">
        <f t="array" ref="I5">SUMPRODUCT(("RNWWOD2"=[1]OUT_PrimaryEnergyCons!$A$1:$A$1000)*1,[1]OUT_PrimaryEnergyCons!G$1:G$1000)</f>
        <v>7.6690430145114998</v>
      </c>
      <c r="J5" s="1" cm="1">
        <f t="array" ref="J5">SUMPRODUCT(("RNWWOD2"=[1]OUT_PrimaryEnergyCons!$A$1:$A$1000)*1,[1]OUT_PrimaryEnergyCons!H$1:H$1000)</f>
        <v>7.6690390177418308</v>
      </c>
      <c r="K5" s="1" cm="1">
        <f t="array" ref="K5">SUMPRODUCT(("RNWWOD2"=[1]OUT_PrimaryEnergyCons!$A$1:$A$1000)*1,[1]OUT_PrimaryEnergyCons!I$1:I$1000)</f>
        <v>7.6690487272441032</v>
      </c>
      <c r="L5" s="1" cm="1">
        <f t="array" ref="L5">SUMPRODUCT(("RNWWOD2"=[1]OUT_PrimaryEnergyCons!$A$1:$A$1000)*1,[1]OUT_PrimaryEnergyCons!J$1:J$1000)</f>
        <v>7.6690426259119757</v>
      </c>
      <c r="M5" s="1" cm="1">
        <f t="array" ref="M5">SUMPRODUCT(("RNWWOD2"=[1]OUT_PrimaryEnergyCons!$A$1:$A$1000)*1,[1]OUT_PrimaryEnergyCons!K$1:K$1000)</f>
        <v>7.6690525256567508</v>
      </c>
      <c r="N5" s="1" cm="1">
        <f t="array" ref="N5">SUMPRODUCT(("RNWWOD2"=[1]OUT_PrimaryEnergyCons!$A$1:$A$1000)*1,[1]OUT_PrimaryEnergyCons!L$1:L$1000)</f>
        <v>7.6690461227118947</v>
      </c>
      <c r="O5" s="1" cm="1">
        <f t="array" ref="O5">SUMPRODUCT(("RNWWOD2"=[1]OUT_PrimaryEnergyCons!$A$1:$A$1000)*1,[1]OUT_PrimaryEnergyCons!M$1:M$1000)</f>
        <v>7.6690371860665039</v>
      </c>
      <c r="P5" s="1" cm="1">
        <f t="array" ref="P5">SUMPRODUCT(("RNWWOD2"=[1]OUT_PrimaryEnergyCons!$A$1:$A$1000)*1,[1]OUT_PrimaryEnergyCons!N$1:N$1000)</f>
        <v>7.6690415063215722</v>
      </c>
      <c r="Q5" s="1" cm="1">
        <f t="array" ref="Q5">SUMPRODUCT(("RNWWOD2"=[1]OUT_PrimaryEnergyCons!$A$1:$A$1000)*1,[1]OUT_PrimaryEnergyCons!O$1:O$1000)</f>
        <v>7.6690444902238797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3.1682610461771143</v>
      </c>
      <c r="G6" s="1" cm="1">
        <f t="array" ref="G6">SUMPRODUCT(("RNWWOD3"=[1]OUT_PrimaryEnergyCons!$A$1:$A$1000)*1,[1]OUT_PrimaryEnergyCons!E$1:E$1000)</f>
        <v>3.495686463600244</v>
      </c>
      <c r="H6" s="1" cm="1">
        <f t="array" ref="H6">SUMPRODUCT(("RNWWOD3"=[1]OUT_PrimaryEnergyCons!$A$1:$A$1000)*1,[1]OUT_PrimaryEnergyCons!F$1:F$1000)</f>
        <v>3.9868274266565344</v>
      </c>
      <c r="I6" s="1" cm="1">
        <f t="array" ref="I6">SUMPRODUCT(("RNWWOD3"=[1]OUT_PrimaryEnergyCons!$A$1:$A$1000)*1,[1]OUT_PrimaryEnergyCons!G$1:G$1000)</f>
        <v>4.8054010088607937</v>
      </c>
      <c r="J6" s="1" cm="1">
        <f t="array" ref="J6">SUMPRODUCT(("RNWWOD3"=[1]OUT_PrimaryEnergyCons!$A$1:$A$1000)*1,[1]OUT_PrimaryEnergyCons!H$1:H$1000)</f>
        <v>4.8053957113983525</v>
      </c>
      <c r="K6" s="1" cm="1">
        <f t="array" ref="K6">SUMPRODUCT(("RNWWOD3"=[1]OUT_PrimaryEnergyCons!$A$1:$A$1000)*1,[1]OUT_PrimaryEnergyCons!I$1:I$1000)</f>
        <v>4.8054071690259645</v>
      </c>
      <c r="L6" s="1" cm="1">
        <f t="array" ref="L6">SUMPRODUCT(("RNWWOD3"=[1]OUT_PrimaryEnergyCons!$A$1:$A$1000)*1,[1]OUT_PrimaryEnergyCons!J$1:J$1000)</f>
        <v>4.8054013005389651</v>
      </c>
      <c r="M6" s="1" cm="1">
        <f t="array" ref="M6">SUMPRODUCT(("RNWWOD3"=[1]OUT_PrimaryEnergyCons!$A$1:$A$1000)*1,[1]OUT_PrimaryEnergyCons!K$1:K$1000)</f>
        <v>4.8054103627762847</v>
      </c>
      <c r="N6" s="1" cm="1">
        <f t="array" ref="N6">SUMPRODUCT(("RNWWOD3"=[1]OUT_PrimaryEnergyCons!$A$1:$A$1000)*1,[1]OUT_PrimaryEnergyCons!L$1:L$1000)</f>
        <v>4.8054047148213277</v>
      </c>
      <c r="O6" s="1" cm="1">
        <f t="array" ref="O6">SUMPRODUCT(("RNWWOD3"=[1]OUT_PrimaryEnergyCons!$A$1:$A$1000)*1,[1]OUT_PrimaryEnergyCons!M$1:M$1000)</f>
        <v>4.8053954397519041</v>
      </c>
      <c r="P6" s="1" cm="1">
        <f t="array" ref="P6">SUMPRODUCT(("RNWWOD3"=[1]OUT_PrimaryEnergyCons!$A$1:$A$1000)*1,[1]OUT_PrimaryEnergyCons!N$1:N$1000)</f>
        <v>4.8053995931105709</v>
      </c>
      <c r="Q6" s="1" cm="1">
        <f t="array" ref="Q6">SUMPRODUCT(("RNWWOD3"=[1]OUT_PrimaryEnergyCons!$A$1:$A$1000)*1,[1]OUT_PrimaryEnergyCons!O$1:O$1000)</f>
        <v>4.8054037413563648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24.541990858232104</v>
      </c>
      <c r="G7" s="1" cm="1">
        <f t="array" ref="G7">SUMPRODUCT(("RNWWOD4"=[1]OUT_PrimaryEnergyCons!$A$1:$A$1000)*1+("RNWWOD5"=[1]OUT_PrimaryEnergyCons!$A$1:$A$1000)*1,[1]OUT_PrimaryEnergyCons!E$1:E$1000)</f>
        <v>26.74268363021649</v>
      </c>
      <c r="H7" s="1" cm="1">
        <f t="array" ref="H7">SUMPRODUCT(("RNWWOD4"=[1]OUT_PrimaryEnergyCons!$A$1:$A$1000)*1+("RNWWOD5"=[1]OUT_PrimaryEnergyCons!$A$1:$A$1000)*1,[1]OUT_PrimaryEnergyCons!F$1:F$1000)</f>
        <v>24.800039301222242</v>
      </c>
      <c r="I7" s="1" cm="1">
        <f t="array" ref="I7">SUMPRODUCT(("RNWWOD4"=[1]OUT_PrimaryEnergyCons!$A$1:$A$1000)*1+("RNWWOD5"=[1]OUT_PrimaryEnergyCons!$A$1:$A$1000)*1,[1]OUT_PrimaryEnergyCons!G$1:G$1000)</f>
        <v>21.604397321838849</v>
      </c>
      <c r="J7" s="1" cm="1">
        <f t="array" ref="J7">SUMPRODUCT(("RNWWOD4"=[1]OUT_PrimaryEnergyCons!$A$1:$A$1000)*1+("RNWWOD5"=[1]OUT_PrimaryEnergyCons!$A$1:$A$1000)*1,[1]OUT_PrimaryEnergyCons!H$1:H$1000)</f>
        <v>20.837701920211021</v>
      </c>
      <c r="K7" s="1" cm="1">
        <f t="array" ref="K7">SUMPRODUCT(("RNWWOD4"=[1]OUT_PrimaryEnergyCons!$A$1:$A$1000)*1+("RNWWOD5"=[1]OUT_PrimaryEnergyCons!$A$1:$A$1000)*1,[1]OUT_PrimaryEnergyCons!I$1:I$1000)</f>
        <v>24.279529059893289</v>
      </c>
      <c r="L7" s="1" cm="1">
        <f t="array" ref="L7">SUMPRODUCT(("RNWWOD4"=[1]OUT_PrimaryEnergyCons!$A$1:$A$1000)*1+("RNWWOD5"=[1]OUT_PrimaryEnergyCons!$A$1:$A$1000)*1,[1]OUT_PrimaryEnergyCons!J$1:J$1000)</f>
        <v>37.85569305800734</v>
      </c>
      <c r="M7" s="1" cm="1">
        <f t="array" ref="M7">SUMPRODUCT(("RNWWOD4"=[1]OUT_PrimaryEnergyCons!$A$1:$A$1000)*1+("RNWWOD5"=[1]OUT_PrimaryEnergyCons!$A$1:$A$1000)*1,[1]OUT_PrimaryEnergyCons!K$1:K$1000)</f>
        <v>37.197735272338804</v>
      </c>
      <c r="N7" s="1" cm="1">
        <f t="array" ref="N7">SUMPRODUCT(("RNWWOD4"=[1]OUT_PrimaryEnergyCons!$A$1:$A$1000)*1+("RNWWOD5"=[1]OUT_PrimaryEnergyCons!$A$1:$A$1000)*1,[1]OUT_PrimaryEnergyCons!L$1:L$1000)</f>
        <v>37.28620523311011</v>
      </c>
      <c r="O7" s="1" cm="1">
        <f t="array" ref="O7">SUMPRODUCT(("RNWWOD4"=[1]OUT_PrimaryEnergyCons!$A$1:$A$1000)*1+("RNWWOD5"=[1]OUT_PrimaryEnergyCons!$A$1:$A$1000)*1,[1]OUT_PrimaryEnergyCons!M$1:M$1000)</f>
        <v>37.374719662527994</v>
      </c>
      <c r="P7" s="1" cm="1">
        <f t="array" ref="P7">SUMPRODUCT(("RNWWOD4"=[1]OUT_PrimaryEnergyCons!$A$1:$A$1000)*1+("RNWWOD5"=[1]OUT_PrimaryEnergyCons!$A$1:$A$1000)*1,[1]OUT_PrimaryEnergyCons!N$1:N$1000)</f>
        <v>37.463218133245988</v>
      </c>
      <c r="Q7" s="1" cm="1">
        <f t="array" ref="Q7">SUMPRODUCT(("RNWWOD4"=[1]OUT_PrimaryEnergyCons!$A$1:$A$1000)*1+("RNWWOD5"=[1]OUT_PrimaryEnergyCons!$A$1:$A$1000)*1,[1]OUT_PrimaryEnergyCons!O$1:O$1000)</f>
        <v>37.551706166630836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70.032355604818264</v>
      </c>
      <c r="G8" s="1">
        <f t="shared" ref="G8:K8" si="9">SUM(G9:G10)</f>
        <v>70.328992405800619</v>
      </c>
      <c r="H8" s="1">
        <f t="shared" si="9"/>
        <v>70.086782939146033</v>
      </c>
      <c r="I8" s="1">
        <f t="shared" si="9"/>
        <v>69.140578194748457</v>
      </c>
      <c r="J8" s="1">
        <f t="shared" si="9"/>
        <v>69.039963812175372</v>
      </c>
      <c r="K8" s="1">
        <f t="shared" si="9"/>
        <v>78.225045105220929</v>
      </c>
      <c r="L8" s="1">
        <f t="shared" ref="L8:O8" si="10">SUM(L9:L10)</f>
        <v>81.511609469706826</v>
      </c>
      <c r="M8" s="1">
        <f t="shared" si="10"/>
        <v>83.828025354781431</v>
      </c>
      <c r="N8" s="1">
        <f t="shared" si="10"/>
        <v>81.469594748122944</v>
      </c>
      <c r="O8" s="1">
        <f t="shared" si="10"/>
        <v>80.262409322155193</v>
      </c>
      <c r="P8" s="1">
        <f>SUM(P9:P10)</f>
        <v>80.260585610531251</v>
      </c>
      <c r="Q8" s="1">
        <f>SUM(Q9:Q10)</f>
        <v>80.268013984388972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35.931653671846135</v>
      </c>
      <c r="G9" s="1" cm="1">
        <f t="array" ref="G9">SUMPRODUCT(("RNNWWST1"=[1]OUT_PrimaryEnergyCons!$A$1:$A$1000)*1,[1]OUT_PrimaryEnergyCons!E$1:E$1000)</f>
        <v>36.228379167659824</v>
      </c>
      <c r="H9" s="1" cm="1">
        <f t="array" ref="H9">SUMPRODUCT(("RNNWWST1"=[1]OUT_PrimaryEnergyCons!$A$1:$A$1000)*1,[1]OUT_PrimaryEnergyCons!F$1:F$1000)</f>
        <v>35.984505873253461</v>
      </c>
      <c r="I9" s="1" cm="1">
        <f t="array" ref="I9">SUMPRODUCT(("RNNWWST1"=[1]OUT_PrimaryEnergyCons!$A$1:$A$1000)*1,[1]OUT_PrimaryEnergyCons!G$1:G$1000)</f>
        <v>35.039988175931114</v>
      </c>
      <c r="J9" s="1" cm="1">
        <f t="array" ref="J9">SUMPRODUCT(("RNNWWST1"=[1]OUT_PrimaryEnergyCons!$A$1:$A$1000)*1,[1]OUT_PrimaryEnergyCons!H$1:H$1000)</f>
        <v>34.937625492407314</v>
      </c>
      <c r="K9" s="1" cm="1">
        <f t="array" ref="K9">SUMPRODUCT(("RNNWWST1"=[1]OUT_PrimaryEnergyCons!$A$1:$A$1000)*1,[1]OUT_PrimaryEnergyCons!I$1:I$1000)</f>
        <v>37.252439603209581</v>
      </c>
      <c r="L9" s="1" cm="1">
        <f t="array" ref="L9">SUMPRODUCT(("RNNWWST1"=[1]OUT_PrimaryEnergyCons!$A$1:$A$1000)*1,[1]OUT_PrimaryEnergyCons!J$1:J$1000)</f>
        <v>38.651835668340468</v>
      </c>
      <c r="M9" s="1" cm="1">
        <f t="array" ref="M9">SUMPRODUCT(("RNNWWST1"=[1]OUT_PrimaryEnergyCons!$A$1:$A$1000)*1,[1]OUT_PrimaryEnergyCons!K$1:K$1000)</f>
        <v>39.221652725074335</v>
      </c>
      <c r="N9" s="1" cm="1">
        <f t="array" ref="N9">SUMPRODUCT(("RNNWWST1"=[1]OUT_PrimaryEnergyCons!$A$1:$A$1000)*1,[1]OUT_PrimaryEnergyCons!L$1:L$1000)</f>
        <v>36.862579505431142</v>
      </c>
      <c r="O9" s="1" cm="1">
        <f t="array" ref="O9">SUMPRODUCT(("RNNWWST1"=[1]OUT_PrimaryEnergyCons!$A$1:$A$1000)*1,[1]OUT_PrimaryEnergyCons!M$1:M$1000)</f>
        <v>35.620375423417968</v>
      </c>
      <c r="P9" s="1" cm="1">
        <f t="array" ref="P9">SUMPRODUCT(("RNNWWST1"=[1]OUT_PrimaryEnergyCons!$A$1:$A$1000)*1,[1]OUT_PrimaryEnergyCons!N$1:N$1000)</f>
        <v>35.61849015764281</v>
      </c>
      <c r="Q9" s="1" cm="1">
        <f t="array" ref="Q9">SUMPRODUCT(("RNNWWST1"=[1]OUT_PrimaryEnergyCons!$A$1:$A$1000)*1,[1]OUT_PrimaryEnergyCons!O$1:O$1000)</f>
        <v>35.620123552868449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34.100701932972129</v>
      </c>
      <c r="G10" s="1" cm="1">
        <f t="array" ref="G10">SUMPRODUCT(("RNWWST1"=[1]OUT_PrimaryEnergyCons!$A$1:$A$1000)*1,[1]OUT_PrimaryEnergyCons!E$1:E$1000)</f>
        <v>34.100613238140795</v>
      </c>
      <c r="H10" s="1" cm="1">
        <f t="array" ref="H10">SUMPRODUCT(("RNWWST1"=[1]OUT_PrimaryEnergyCons!$A$1:$A$1000)*1,[1]OUT_PrimaryEnergyCons!F$1:F$1000)</f>
        <v>34.102277065892572</v>
      </c>
      <c r="I10" s="1" cm="1">
        <f t="array" ref="I10">SUMPRODUCT(("RNWWST1"=[1]OUT_PrimaryEnergyCons!$A$1:$A$1000)*1,[1]OUT_PrimaryEnergyCons!G$1:G$1000)</f>
        <v>34.10059001881735</v>
      </c>
      <c r="J10" s="1" cm="1">
        <f t="array" ref="J10">SUMPRODUCT(("RNWWST1"=[1]OUT_PrimaryEnergyCons!$A$1:$A$1000)*1,[1]OUT_PrimaryEnergyCons!H$1:H$1000)</f>
        <v>34.102338319768059</v>
      </c>
      <c r="K10" s="1" cm="1">
        <f t="array" ref="K10">SUMPRODUCT(("RNWWST1"=[1]OUT_PrimaryEnergyCons!$A$1:$A$1000)*1,[1]OUT_PrimaryEnergyCons!I$1:I$1000)</f>
        <v>40.972605502011348</v>
      </c>
      <c r="L10" s="1" cm="1">
        <f t="array" ref="L10">SUMPRODUCT(("RNWWST1"=[1]OUT_PrimaryEnergyCons!$A$1:$A$1000)*1,[1]OUT_PrimaryEnergyCons!J$1:J$1000)</f>
        <v>42.859773801366366</v>
      </c>
      <c r="M10" s="1" cm="1">
        <f t="array" ref="M10">SUMPRODUCT(("RNWWST1"=[1]OUT_PrimaryEnergyCons!$A$1:$A$1000)*1,[1]OUT_PrimaryEnergyCons!K$1:K$1000)</f>
        <v>44.606372629707096</v>
      </c>
      <c r="N10" s="1" cm="1">
        <f t="array" ref="N10">SUMPRODUCT(("RNWWST1"=[1]OUT_PrimaryEnergyCons!$A$1:$A$1000)*1,[1]OUT_PrimaryEnergyCons!L$1:L$1000)</f>
        <v>44.607015242691801</v>
      </c>
      <c r="O10" s="1" cm="1">
        <f t="array" ref="O10">SUMPRODUCT(("RNWWST1"=[1]OUT_PrimaryEnergyCons!$A$1:$A$1000)*1,[1]OUT_PrimaryEnergyCons!M$1:M$1000)</f>
        <v>44.642033898737225</v>
      </c>
      <c r="P10" s="1" cm="1">
        <f t="array" ref="P10">SUMPRODUCT(("RNWWST1"=[1]OUT_PrimaryEnergyCons!$A$1:$A$1000)*1,[1]OUT_PrimaryEnergyCons!N$1:N$1000)</f>
        <v>44.642095452888448</v>
      </c>
      <c r="Q10" s="1" cm="1">
        <f t="array" ref="Q10">SUMPRODUCT(("RNWWST1"=[1]OUT_PrimaryEnergyCons!$A$1:$A$1000)*1,[1]OUT_PrimaryEnergyCons!O$1:O$1000)</f>
        <v>44.647890431520523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3.7981379694889736</v>
      </c>
      <c r="G11" s="1" cm="1">
        <f t="array" ref="G11">SUMPRODUCT(("mnr"=[1]OUT_PrimaryEnergyCons!$C$1:$C$1000)*1,[1]OUT_PrimaryEnergyCons!E$1:E$1000)</f>
        <v>11.281453368333592</v>
      </c>
      <c r="H11" s="1" cm="1">
        <f t="array" ref="H11">SUMPRODUCT(("mnr"=[1]OUT_PrimaryEnergyCons!$C$1:$C$1000)*1,[1]OUT_PrimaryEnergyCons!F$1:F$1000)</f>
        <v>12.540448004364302</v>
      </c>
      <c r="I11" s="1" cm="1">
        <f t="array" ref="I11">SUMPRODUCT(("mnr"=[1]OUT_PrimaryEnergyCons!$C$1:$C$1000)*1,[1]OUT_PrimaryEnergyCons!G$1:G$1000)</f>
        <v>12.540465505855078</v>
      </c>
      <c r="J11" s="1" cm="1">
        <f t="array" ref="J11">SUMPRODUCT(("mnr"=[1]OUT_PrimaryEnergyCons!$C$1:$C$1000)*1,[1]OUT_PrimaryEnergyCons!H$1:H$1000)</f>
        <v>12.540474499654826</v>
      </c>
      <c r="K11" s="1" cm="1">
        <f t="array" ref="K11">SUMPRODUCT(("mnr"=[1]OUT_PrimaryEnergyCons!$C$1:$C$1000)*1,[1]OUT_PrimaryEnergyCons!I$1:I$1000)</f>
        <v>12.556730790415383</v>
      </c>
      <c r="L11" s="1" cm="1">
        <f t="array" ref="L11">SUMPRODUCT(("mnr"=[1]OUT_PrimaryEnergyCons!$C$1:$C$1000)*1,[1]OUT_PrimaryEnergyCons!J$1:J$1000)</f>
        <v>16.775675122708943</v>
      </c>
      <c r="M11" s="1" cm="1">
        <f t="array" ref="M11">SUMPRODUCT(("mnr"=[1]OUT_PrimaryEnergyCons!$C$1:$C$1000)*1,[1]OUT_PrimaryEnergyCons!K$1:K$1000)</f>
        <v>16.776133146361563</v>
      </c>
      <c r="N11" s="1" cm="1">
        <f t="array" ref="N11">SUMPRODUCT(("mnr"=[1]OUT_PrimaryEnergyCons!$C$1:$C$1000)*1,[1]OUT_PrimaryEnergyCons!L$1:L$1000)</f>
        <v>16.776152019405721</v>
      </c>
      <c r="O11" s="1" cm="1">
        <f t="array" ref="O11">SUMPRODUCT(("mnr"=[1]OUT_PrimaryEnergyCons!$C$1:$C$1000)*1,[1]OUT_PrimaryEnergyCons!M$1:M$1000)</f>
        <v>18.837492212881937</v>
      </c>
      <c r="P11" s="1" cm="1">
        <f t="array" ref="P11">SUMPRODUCT(("mnr"=[1]OUT_PrimaryEnergyCons!$C$1:$C$1000)*1,[1]OUT_PrimaryEnergyCons!N$1:N$1000)</f>
        <v>18.837621561477402</v>
      </c>
      <c r="Q11" s="1" cm="1">
        <f t="array" ref="Q11">SUMPRODUCT(("mnr"=[1]OUT_PrimaryEnergyCons!$C$1:$C$1000)*1,[1]OUT_PrimaryEnergyCons!O$1:O$1000)</f>
        <v>18.850072411332988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149.43055883755889</v>
      </c>
      <c r="G12" s="1">
        <f t="shared" ref="G12:K12" si="11">SUM(G13:G15)</f>
        <v>125.61378541504263</v>
      </c>
      <c r="H12" s="1">
        <f t="shared" si="11"/>
        <v>136.80158334585715</v>
      </c>
      <c r="I12" s="1">
        <f t="shared" si="11"/>
        <v>152.03656135603194</v>
      </c>
      <c r="J12" s="1">
        <f t="shared" si="11"/>
        <v>152.97122909100199</v>
      </c>
      <c r="K12" s="1">
        <f t="shared" si="11"/>
        <v>155.32424160939263</v>
      </c>
      <c r="L12" s="1">
        <f t="shared" ref="L12:O12" si="12">SUM(L13:L15)</f>
        <v>157.33694002632868</v>
      </c>
      <c r="M12" s="1">
        <f t="shared" si="12"/>
        <v>158.44691542344572</v>
      </c>
      <c r="N12" s="1">
        <f t="shared" si="12"/>
        <v>162.41157094242823</v>
      </c>
      <c r="O12" s="1">
        <f t="shared" si="12"/>
        <v>160.37547753795184</v>
      </c>
      <c r="P12" s="1">
        <f>SUM(P13:P15)</f>
        <v>160.12832664210742</v>
      </c>
      <c r="Q12" s="1">
        <f>SUM(Q13:Q15)</f>
        <v>162.28325734923084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66.745699666179078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49.798853935380883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68.895853448045358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67.311929100741168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69.602706124971121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71.937099414999579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73.091686484683819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74.836095796399377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74.836092871661194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74.836088999309837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74.836086099863181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74.836049690777074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66.632439430631521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55.764113418267996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65.580722788634432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67.330329908696655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66.883761789802321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66.377678966756832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67.051300997199874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66.284093628460596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66.284104996005112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66.284123943911311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66.284145374425592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66.28427133594181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16.052419740748281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20.050818061393748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2.3250071091773683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17.394302346594131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16.484761176228535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17.009463227636211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17.19395254444499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17.326725998585754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21.291373074761896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19.255264594730711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19.008095167818659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21.162936322511943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12.55647937742852</v>
      </c>
      <c r="G16" s="1" cm="1">
        <f t="array" ref="G16">SUMPRODUCT(ISNUMBER(SEARCH("SOL",[1]OUT_PrimaryEnergyCons!$C$1:$C$1000))*1,[1]OUT_PrimaryEnergyCons!E$1:E$1000)</f>
        <v>16.522278776394089</v>
      </c>
      <c r="H16" s="1" cm="1">
        <f t="array" ref="H16">SUMPRODUCT(ISNUMBER(SEARCH("SOL",[1]OUT_PrimaryEnergyCons!$C$1:$C$1000))*1,[1]OUT_PrimaryEnergyCons!F$1:F$1000)</f>
        <v>32.055558269840489</v>
      </c>
      <c r="I16" s="1" cm="1">
        <f t="array" ref="I16">SUMPRODUCT(ISNUMBER(SEARCH("SOL",[1]OUT_PrimaryEnergyCons!$C$1:$C$1000))*1,[1]OUT_PrimaryEnergyCons!G$1:G$1000)</f>
        <v>54.491787494554607</v>
      </c>
      <c r="J16" s="1" cm="1">
        <f t="array" ref="J16">SUMPRODUCT(ISNUMBER(SEARCH("SOL",[1]OUT_PrimaryEnergyCons!$C$1:$C$1000))*1,[1]OUT_PrimaryEnergyCons!H$1:H$1000)</f>
        <v>96.629438163520604</v>
      </c>
      <c r="K16" s="1" cm="1">
        <f t="array" ref="K16">SUMPRODUCT(ISNUMBER(SEARCH("SOL",[1]OUT_PrimaryEnergyCons!$C$1:$C$1000))*1,[1]OUT_PrimaryEnergyCons!I$1:I$1000)</f>
        <v>145.35392049103774</v>
      </c>
      <c r="L16" s="1" cm="1">
        <f t="array" ref="L16">SUMPRODUCT(ISNUMBER(SEARCH("SOL",[1]OUT_PrimaryEnergyCons!$C$1:$C$1000))*1,[1]OUT_PrimaryEnergyCons!J$1:J$1000)</f>
        <v>167.06742193973699</v>
      </c>
      <c r="M16" s="1" cm="1">
        <f t="array" ref="M16">SUMPRODUCT(ISNUMBER(SEARCH("SOL",[1]OUT_PrimaryEnergyCons!$C$1:$C$1000))*1,[1]OUT_PrimaryEnergyCons!K$1:K$1000)</f>
        <v>176.15611946818939</v>
      </c>
      <c r="N16" s="1" cm="1">
        <f t="array" ref="N16">SUMPRODUCT(ISNUMBER(SEARCH("SOL",[1]OUT_PrimaryEnergyCons!$C$1:$C$1000))*1,[1]OUT_PrimaryEnergyCons!L$1:L$1000)</f>
        <v>179.99714272990127</v>
      </c>
      <c r="O16" s="1" cm="1">
        <f t="array" ref="O16">SUMPRODUCT(ISNUMBER(SEARCH("SOL",[1]OUT_PrimaryEnergyCons!$C$1:$C$1000))*1,[1]OUT_PrimaryEnergyCons!M$1:M$1000)</f>
        <v>180.0006207312268</v>
      </c>
      <c r="P16" s="1" cm="1">
        <f t="array" ref="P16">SUMPRODUCT(ISNUMBER(SEARCH("SOL",[1]OUT_PrimaryEnergyCons!$C$1:$C$1000))*1,[1]OUT_PrimaryEnergyCons!N$1:N$1000)</f>
        <v>180.0003751257465</v>
      </c>
      <c r="Q16" s="1" cm="1">
        <f t="array" ref="Q16">SUMPRODUCT(ISNUMBER(SEARCH("SOL",[1]OUT_PrimaryEnergyCons!$C$1:$C$1000))*1,[1]OUT_PrimaryEnergyCons!O$1:O$1000)</f>
        <v>180.001223879478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0.52409882104855499</v>
      </c>
      <c r="G17" s="1" cm="1">
        <f t="array" ref="G17">SUMPRODUCT(ISNUMBER(SEARCH("wnd",[1]OUT_PrimaryEnergyCons!$C$1:$C$1000))*1,[1]OUT_PrimaryEnergyCons!E$1:E$1000)</f>
        <v>0.54539070251006194</v>
      </c>
      <c r="H17" s="1" cm="1">
        <f t="array" ref="H17">SUMPRODUCT(ISNUMBER(SEARCH("wnd",[1]OUT_PrimaryEnergyCons!$C$1:$C$1000))*1,[1]OUT_PrimaryEnergyCons!F$1:F$1000)</f>
        <v>0.50326330090558735</v>
      </c>
      <c r="I17" s="1" cm="1">
        <f t="array" ref="I17">SUMPRODUCT(ISNUMBER(SEARCH("wnd",[1]OUT_PrimaryEnergyCons!$C$1:$C$1000))*1,[1]OUT_PrimaryEnergyCons!G$1:G$1000)</f>
        <v>0.86572829556610198</v>
      </c>
      <c r="J17" s="1" cm="1">
        <f t="array" ref="J17">SUMPRODUCT(ISNUMBER(SEARCH("wnd",[1]OUT_PrimaryEnergyCons!$C$1:$C$1000))*1,[1]OUT_PrimaryEnergyCons!H$1:H$1000)</f>
        <v>0.91221431617071636</v>
      </c>
      <c r="K17" s="1" cm="1">
        <f t="array" ref="K17">SUMPRODUCT(ISNUMBER(SEARCH("wnd",[1]OUT_PrimaryEnergyCons!$C$1:$C$1000))*1,[1]OUT_PrimaryEnergyCons!I$1:I$1000)</f>
        <v>0.91284457106878403</v>
      </c>
      <c r="L17" s="1" cm="1">
        <f t="array" ref="L17">SUMPRODUCT(ISNUMBER(SEARCH("wnd",[1]OUT_PrimaryEnergyCons!$C$1:$C$1000))*1,[1]OUT_PrimaryEnergyCons!J$1:J$1000)</f>
        <v>1.0202137067365071</v>
      </c>
      <c r="M17" s="1" cm="1">
        <f t="array" ref="M17">SUMPRODUCT(ISNUMBER(SEARCH("wnd",[1]OUT_PrimaryEnergyCons!$C$1:$C$1000))*1,[1]OUT_PrimaryEnergyCons!K$1:K$1000)</f>
        <v>1.0210773446320862</v>
      </c>
      <c r="N17" s="1" cm="1">
        <f t="array" ref="N17">SUMPRODUCT(ISNUMBER(SEARCH("wnd",[1]OUT_PrimaryEnergyCons!$C$1:$C$1000))*1,[1]OUT_PrimaryEnergyCons!L$1:L$1000)</f>
        <v>1.023617872814879</v>
      </c>
      <c r="O17" s="1" cm="1">
        <f t="array" ref="O17">SUMPRODUCT(ISNUMBER(SEARCH("wnd",[1]OUT_PrimaryEnergyCons!$C$1:$C$1000))*1,[1]OUT_PrimaryEnergyCons!M$1:M$1000)</f>
        <v>1.0246676534383137</v>
      </c>
      <c r="P17" s="1" cm="1">
        <f t="array" ref="P17">SUMPRODUCT(ISNUMBER(SEARCH("wnd",[1]OUT_PrimaryEnergyCons!$C$1:$C$1000))*1,[1]OUT_PrimaryEnergyCons!N$1:N$1000)</f>
        <v>1.0250828472217932</v>
      </c>
      <c r="Q17" s="1" cm="1">
        <f t="array" ref="Q17">SUMPRODUCT(ISNUMBER(SEARCH("wnd",[1]OUT_PrimaryEnergyCons!$C$1:$C$1000))*1,[1]OUT_PrimaryEnergyCons!O$1:O$1000)</f>
        <v>1.0251826518263669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18.873094866682301</v>
      </c>
      <c r="G18" s="1">
        <f>[1]Overview!C$9-G19</f>
        <v>22.216993242513894</v>
      </c>
      <c r="H18" s="1">
        <f>[1]Overview!D$9-H19</f>
        <v>26.70815228420587</v>
      </c>
      <c r="I18" s="1">
        <f>[1]Overview!E$9-I19</f>
        <v>40.786695939623129</v>
      </c>
      <c r="J18" s="1">
        <f>[1]Overview!F$9-J19</f>
        <v>61.143079701786299</v>
      </c>
      <c r="K18" s="1">
        <f>[1]Overview!G$9-K19</f>
        <v>76.091791509460236</v>
      </c>
      <c r="L18" s="1">
        <f>[1]Overview!H$9-L19</f>
        <v>84.023419216512238</v>
      </c>
      <c r="M18" s="1">
        <f>[1]Overview!I$9-M19</f>
        <v>90.139823226451213</v>
      </c>
      <c r="N18" s="1">
        <f>[1]Overview!J$9-N19</f>
        <v>91.688053238804656</v>
      </c>
      <c r="O18" s="1">
        <f>[1]Overview!K$9-O19</f>
        <v>93.704573437564079</v>
      </c>
      <c r="P18" s="1">
        <f>[1]Overview!L$9-P19</f>
        <v>93.631909895827107</v>
      </c>
      <c r="Q18" s="1">
        <f>[1]Overview!M$9-Q19</f>
        <v>95.857049251625995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1.6477043329003582E-3</v>
      </c>
      <c r="L19" s="1">
        <f>+[1]Overview!H$28</f>
        <v>0.43120807284903595</v>
      </c>
      <c r="M19" s="1">
        <f>+[1]Overview!I$28</f>
        <v>0.4271052603951847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779.7556189610691</v>
      </c>
      <c r="G20" s="3">
        <f t="shared" si="13"/>
        <v>702.1450564801529</v>
      </c>
      <c r="H20" s="3">
        <f t="shared" si="13"/>
        <v>609.6482281224113</v>
      </c>
      <c r="I20" s="3">
        <f t="shared" si="13"/>
        <v>541.53344567135321</v>
      </c>
      <c r="J20" s="3">
        <f t="shared" si="13"/>
        <v>411.98677982446583</v>
      </c>
      <c r="K20" s="3">
        <f t="shared" si="13"/>
        <v>285.12253957236925</v>
      </c>
      <c r="L20" s="3">
        <f t="shared" ref="L20:O20" si="14">SUM(L21:L22,L41,L50:L51,L56)</f>
        <v>180.16449421323941</v>
      </c>
      <c r="M20" s="3">
        <f t="shared" si="14"/>
        <v>263.01928782630671</v>
      </c>
      <c r="N20" s="3">
        <f t="shared" si="14"/>
        <v>260.54345322025176</v>
      </c>
      <c r="O20" s="3">
        <f t="shared" si="14"/>
        <v>257.49073546901815</v>
      </c>
      <c r="P20" s="3">
        <f>SUM(P21:P22,P41,P50:P51,P56)</f>
        <v>260.05991364617773</v>
      </c>
      <c r="Q20" s="3">
        <f>SUM(Q21:Q22,Q41,Q50:Q51,Q56)</f>
        <v>262.04479479917416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3.6600557411257757</v>
      </c>
      <c r="G21" s="1" cm="1">
        <f t="array" ref="G21">SUMPRODUCT(("COA"=[1]OUT_PrimaryEnergyCons!$C$4:$C$10000)*1,[1]OUT_PrimaryEnergyCons!E$4:E$10000)</f>
        <v>3.5647713638140766</v>
      </c>
      <c r="H21" s="1" cm="1">
        <f t="array" ref="H21">SUMPRODUCT(("COA"=[1]OUT_PrimaryEnergyCons!$C$4:$C$10000)*1,[1]OUT_PrimaryEnergyCons!F$4:F$10000)</f>
        <v>2.6616252177851601E-2</v>
      </c>
      <c r="I21" s="1" cm="1">
        <f t="array" ref="I21">SUMPRODUCT(("COA"=[1]OUT_PrimaryEnergyCons!$C$4:$C$10000)*1,[1]OUT_PrimaryEnergyCons!G$4:G$10000)</f>
        <v>6.049788241050116E-3</v>
      </c>
      <c r="J21" s="1" cm="1">
        <f t="array" ref="J21">SUMPRODUCT(("COA"=[1]OUT_PrimaryEnergyCons!$C$4:$C$10000)*1,[1]OUT_PrimaryEnergyCons!H$4:H$10000)</f>
        <v>3.2468759567624329E-3</v>
      </c>
      <c r="K21" s="1" cm="1">
        <f t="array" ref="K21">SUMPRODUCT(("COA"=[1]OUT_PrimaryEnergyCons!$C$4:$C$10000)*1,[1]OUT_PrimaryEnergyCons!I$4:I$10000)</f>
        <v>4.2118882963773988E-3</v>
      </c>
      <c r="L21" s="1" cm="1">
        <f t="array" ref="L21">SUMPRODUCT(("COA"=[1]OUT_PrimaryEnergyCons!$C$4:$C$10000)*1,[1]OUT_PrimaryEnergyCons!J$4:J$10000)</f>
        <v>1.6802443095603272E-3</v>
      </c>
      <c r="M21" s="1" cm="1">
        <f t="array" ref="M21">SUMPRODUCT(("COA"=[1]OUT_PrimaryEnergyCons!$C$4:$C$10000)*1,[1]OUT_PrimaryEnergyCons!K$4:K$10000)</f>
        <v>2.9246026973322699E-5</v>
      </c>
      <c r="N21" s="1" cm="1">
        <f t="array" ref="N21">SUMPRODUCT(("COA"=[1]OUT_PrimaryEnergyCons!$C$4:$C$10000)*1,[1]OUT_PrimaryEnergyCons!L$4:L$10000)</f>
        <v>6.6528816850610587E-4</v>
      </c>
      <c r="O21" s="1" cm="1">
        <f t="array" ref="O21">SUMPRODUCT(("COA"=[1]OUT_PrimaryEnergyCons!$C$4:$C$10000)*1,[1]OUT_PrimaryEnergyCons!M$4:M$10000)</f>
        <v>1.3252769965473238E-4</v>
      </c>
      <c r="P21" s="1" cm="1">
        <f t="array" ref="P21">SUMPRODUCT(("COA"=[1]OUT_PrimaryEnergyCons!$C$4:$C$10000)*1,[1]OUT_PrimaryEnergyCons!N$4:N$10000)</f>
        <v>1.3811374342652489E-4</v>
      </c>
      <c r="Q21" s="1" cm="1">
        <f t="array" ref="Q21">SUMPRODUCT(("COA"=[1]OUT_PrimaryEnergyCons!$C$4:$C$10000)*1,[1]OUT_PrimaryEnergyCons!O$4:O$10000)</f>
        <v>1.3325051428522377E-4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310.68875747381583</v>
      </c>
      <c r="G22" s="1">
        <f t="shared" ref="G22:K22" si="15">G23+G29</f>
        <v>287.19035715341801</v>
      </c>
      <c r="H22" s="1">
        <f t="shared" si="15"/>
        <v>224.11689229307422</v>
      </c>
      <c r="I22" s="1">
        <f t="shared" si="15"/>
        <v>174.24220102501812</v>
      </c>
      <c r="J22" s="1">
        <f t="shared" si="15"/>
        <v>109.51159892276709</v>
      </c>
      <c r="K22" s="1">
        <f t="shared" si="15"/>
        <v>80.46790154378121</v>
      </c>
      <c r="L22" s="1">
        <f t="shared" ref="L22:O22" si="16">L23+L29</f>
        <v>89.223999390380072</v>
      </c>
      <c r="M22" s="1">
        <f t="shared" si="16"/>
        <v>97.514410303722599</v>
      </c>
      <c r="N22" s="1">
        <f t="shared" si="16"/>
        <v>95.849202673611813</v>
      </c>
      <c r="O22" s="1">
        <f t="shared" si="16"/>
        <v>97.551130862140909</v>
      </c>
      <c r="P22" s="1">
        <f>P23+P29</f>
        <v>98.620645945189466</v>
      </c>
      <c r="Q22" s="1">
        <f>Q23+Q29</f>
        <v>100.23344110799968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304.57579843139433</v>
      </c>
      <c r="G23" s="1">
        <f t="shared" ref="G23:K23" si="20">SUM(G24:G28)</f>
        <v>281.07763057328884</v>
      </c>
      <c r="H23" s="1">
        <f t="shared" si="20"/>
        <v>218.00392231746147</v>
      </c>
      <c r="I23" s="1">
        <f t="shared" si="20"/>
        <v>163.34261265025808</v>
      </c>
      <c r="J23" s="1">
        <f t="shared" si="20"/>
        <v>86.151578349033258</v>
      </c>
      <c r="K23" s="1">
        <f t="shared" si="20"/>
        <v>38.039370601226288</v>
      </c>
      <c r="L23" s="1">
        <f t="shared" ref="L23:O23" si="21">SUM(L24:L28)</f>
        <v>16.729784754870224</v>
      </c>
      <c r="M23" s="1">
        <f t="shared" si="21"/>
        <v>0</v>
      </c>
      <c r="N23" s="1">
        <f t="shared" si="21"/>
        <v>1.0910589064869566E-2</v>
      </c>
      <c r="O23" s="1">
        <f t="shared" si="21"/>
        <v>2.0877107789835296E-3</v>
      </c>
      <c r="P23" s="1">
        <f>SUM(P24:P28)</f>
        <v>2.2006661645203062E-3</v>
      </c>
      <c r="Q23" s="1">
        <f>SUM(Q24:Q28)</f>
        <v>2.6055859124173631E-3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101.81401774569925</v>
      </c>
      <c r="G24" s="1" cm="1">
        <f t="array" ref="G24">SUMPRODUCT(("LFO"=[1]OUT_PrimaryEnergyCons!$C$4:$C$10000)*1,[1]OUT_PrimaryEnergyCons!E$4:E$10000)</f>
        <v>88.217086298258309</v>
      </c>
      <c r="H24" s="1" cm="1">
        <f t="array" ref="H24">SUMPRODUCT(("LFO"=[1]OUT_PrimaryEnergyCons!$C$4:$C$10000)*1,[1]OUT_PrimaryEnergyCons!F$4:F$10000)</f>
        <v>79.843125094458571</v>
      </c>
      <c r="I24" s="1" cm="1">
        <f t="array" ref="I24">SUMPRODUCT(("LFO"=[1]OUT_PrimaryEnergyCons!$C$4:$C$10000)*1,[1]OUT_PrimaryEnergyCons!G$4:G$10000)</f>
        <v>61.822091746500831</v>
      </c>
      <c r="J24" s="1" cm="1">
        <f t="array" ref="J24">SUMPRODUCT(("LFO"=[1]OUT_PrimaryEnergyCons!$C$4:$C$10000)*1,[1]OUT_PrimaryEnergyCons!H$4:H$10000)</f>
        <v>28.095636130456061</v>
      </c>
      <c r="K24" s="1" cm="1">
        <f t="array" ref="K24">SUMPRODUCT(("LFO"=[1]OUT_PrimaryEnergyCons!$C$4:$C$10000)*1,[1]OUT_PrimaryEnergyCons!I$4:I$10000)</f>
        <v>9.7253206905127012</v>
      </c>
      <c r="L24" s="1" cm="1">
        <f t="array" ref="L24">SUMPRODUCT(("LFO"=[1]OUT_PrimaryEnergyCons!$C$4:$C$10000)*1,[1]OUT_PrimaryEnergyCons!J$4:J$10000)</f>
        <v>4.9379294710557655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9.1749549592512105E-3</v>
      </c>
      <c r="O24" s="1" cm="1">
        <f t="array" ref="O24">SUMPRODUCT(("LFO"=[1]OUT_PrimaryEnergyCons!$C$4:$C$10000)*1,[1]OUT_PrimaryEnergyCons!M$4:M$10000)</f>
        <v>1.9075551050408257E-3</v>
      </c>
      <c r="P24" s="1" cm="1">
        <f t="array" ref="P24">SUMPRODUCT(("LFO"=[1]OUT_PrimaryEnergyCons!$C$4:$C$10000)*1,[1]OUT_PrimaryEnergyCons!N$4:N$10000)</f>
        <v>2.0050951821561857E-3</v>
      </c>
      <c r="Q24" s="1" cm="1">
        <f t="array" ref="Q24">SUMPRODUCT(("LFO"=[1]OUT_PrimaryEnergyCons!$C$4:$C$10000)*1,[1]OUT_PrimaryEnergyCons!O$4:O$10000)</f>
        <v>2.3797514243220803E-3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2.7763983152694744</v>
      </c>
      <c r="G25" s="1" cm="1">
        <f t="array" ref="G25">SUMPRODUCT(("HFO"=[1]OUT_PrimaryEnergyCons!$C$4:$C$10000)*1,[1]OUT_PrimaryEnergyCons!E$4:E$10000)</f>
        <v>2.7644329162920305</v>
      </c>
      <c r="H25" s="1" cm="1">
        <f t="array" ref="H25">SUMPRODUCT(("HFO"=[1]OUT_PrimaryEnergyCons!$C$4:$C$10000)*1,[1]OUT_PrimaryEnergyCons!F$4:F$10000)</f>
        <v>9.1759667644784777E-3</v>
      </c>
      <c r="I25" s="1" cm="1">
        <f t="array" ref="I25">SUMPRODUCT(("HFO"=[1]OUT_PrimaryEnergyCons!$C$4:$C$10000)*1,[1]OUT_PrimaryEnergyCons!G$4:G$10000)</f>
        <v>2.3476868225186546E-3</v>
      </c>
      <c r="J25" s="1" cm="1">
        <f t="array" ref="J25">SUMPRODUCT(("HFO"=[1]OUT_PrimaryEnergyCons!$C$4:$C$10000)*1,[1]OUT_PrimaryEnergyCons!H$4:H$10000)</f>
        <v>2.3040014908217209E-3</v>
      </c>
      <c r="K25" s="1" cm="1">
        <f t="array" ref="K25">SUMPRODUCT(("HFO"=[1]OUT_PrimaryEnergyCons!$C$4:$C$10000)*1,[1]OUT_PrimaryEnergyCons!I$4:I$10000)</f>
        <v>5.1536681322602064E-3</v>
      </c>
      <c r="L25" s="1" cm="1">
        <f t="array" ref="L25">SUMPRODUCT(("HFO"=[1]OUT_PrimaryEnergyCons!$C$4:$C$10000)*1,[1]OUT_PrimaryEnergyCons!J$4:J$10000)</f>
        <v>1.8965073449341817E-3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119.87888529522523</v>
      </c>
      <c r="G26" s="1" cm="1">
        <f t="array" ref="G26">SUMPRODUCT(("DSL"=[1]OUT_PrimaryEnergyCons!$C$4:$C$10000)*1,[1]OUT_PrimaryEnergyCons!E$4:E$10000)</f>
        <v>112.68603172762818</v>
      </c>
      <c r="H26" s="1" cm="1">
        <f t="array" ref="H26">SUMPRODUCT(("DSL"=[1]OUT_PrimaryEnergyCons!$C$4:$C$10000)*1,[1]OUT_PrimaryEnergyCons!F$4:F$10000)</f>
        <v>68.088383495095954</v>
      </c>
      <c r="I26" s="1" cm="1">
        <f t="array" ref="I26">SUMPRODUCT(("DSL"=[1]OUT_PrimaryEnergyCons!$C$4:$C$10000)*1,[1]OUT_PrimaryEnergyCons!G$4:G$10000)</f>
        <v>52.307667679755525</v>
      </c>
      <c r="J26" s="1" cm="1">
        <f t="array" ref="J26">SUMPRODUCT(("DSL"=[1]OUT_PrimaryEnergyCons!$C$4:$C$10000)*1,[1]OUT_PrimaryEnergyCons!H$4:H$10000)</f>
        <v>33.684503289108235</v>
      </c>
      <c r="K26" s="1" cm="1">
        <f t="array" ref="K26">SUMPRODUCT(("DSL"=[1]OUT_PrimaryEnergyCons!$C$4:$C$10000)*1,[1]OUT_PrimaryEnergyCons!I$4:I$10000)</f>
        <v>20.120245139773807</v>
      </c>
      <c r="L26" s="1" cm="1">
        <f t="array" ref="L26">SUMPRODUCT(("DSL"=[1]OUT_PrimaryEnergyCons!$C$4:$C$10000)*1,[1]OUT_PrimaryEnergyCons!J$4:J$10000)</f>
        <v>6.5421084087095602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3.7685411290313262E-4</v>
      </c>
      <c r="O26" s="1" cm="1">
        <f t="array" ref="O26">SUMPRODUCT(("DSL"=[1]OUT_PrimaryEnergyCons!$C$4:$C$10000)*1,[1]OUT_PrimaryEnergyCons!M$4:M$10000)</f>
        <v>6.0199863107913073E-5</v>
      </c>
      <c r="P26" s="1" cm="1">
        <f t="array" ref="P26">SUMPRODUCT(("DSL"=[1]OUT_PrimaryEnergyCons!$C$4:$C$10000)*1,[1]OUT_PrimaryEnergyCons!N$4:N$10000)</f>
        <v>6.4492684793923666E-5</v>
      </c>
      <c r="Q26" s="1" cm="1">
        <f t="array" ref="Q26">SUMPRODUCT(("DSL"=[1]OUT_PrimaryEnergyCons!$C$4:$C$10000)*1,[1]OUT_PrimaryEnergyCons!O$4:O$10000)</f>
        <v>7.3782217744910352E-5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78.997285301400211</v>
      </c>
      <c r="G27" s="1" cm="1">
        <f t="array" ref="G27">SUMPRODUCT(("GSL"=[1]OUT_PrimaryEnergyCons!$C$4:$C$10000)*1,[1]OUT_PrimaryEnergyCons!E$4:E$10000)</f>
        <v>76.005003862658612</v>
      </c>
      <c r="H27" s="1" cm="1">
        <f t="array" ref="H27">SUMPRODUCT(("GSL"=[1]OUT_PrimaryEnergyCons!$C$4:$C$10000)*1,[1]OUT_PrimaryEnergyCons!F$4:F$10000)</f>
        <v>68.214367159430154</v>
      </c>
      <c r="I27" s="1" cm="1">
        <f t="array" ref="I27">SUMPRODUCT(("GSL"=[1]OUT_PrimaryEnergyCons!$C$4:$C$10000)*1,[1]OUT_PrimaryEnergyCons!G$4:G$10000)</f>
        <v>46.624827982028386</v>
      </c>
      <c r="J27" s="1" cm="1">
        <f t="array" ref="J27">SUMPRODUCT(("GSL"=[1]OUT_PrimaryEnergyCons!$C$4:$C$10000)*1,[1]OUT_PrimaryEnergyCons!H$4:H$10000)</f>
        <v>22.004613428131158</v>
      </c>
      <c r="K27" s="1" cm="1">
        <f t="array" ref="K27">SUMPRODUCT(("GSL"=[1]OUT_PrimaryEnergyCons!$C$4:$C$10000)*1,[1]OUT_PrimaryEnergyCons!I$4:I$10000)</f>
        <v>6.3175798399830549</v>
      </c>
      <c r="L27" s="1" cm="1">
        <f t="array" ref="L27">SUMPRODUCT(("GSL"=[1]OUT_PrimaryEnergyCons!$C$4:$C$10000)*1,[1]OUT_PrimaryEnergyCons!J$4:J$10000)</f>
        <v>3.4476864161780862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8.9704156686749045E-4</v>
      </c>
      <c r="O27" s="1" cm="1">
        <f t="array" ref="O27">SUMPRODUCT(("GSL"=[1]OUT_PrimaryEnergyCons!$C$4:$C$10000)*1,[1]OUT_PrimaryEnergyCons!M$4:M$10000)</f>
        <v>6.2175366596551855E-5</v>
      </c>
      <c r="P27" s="1" cm="1">
        <f t="array" ref="P27">SUMPRODUCT(("GSL"=[1]OUT_PrimaryEnergyCons!$C$4:$C$10000)*1,[1]OUT_PrimaryEnergyCons!N$4:N$10000)</f>
        <v>6.7281064003107971E-5</v>
      </c>
      <c r="Q27" s="1" cm="1">
        <f t="array" ref="Q27">SUMPRODUCT(("GSL"=[1]OUT_PrimaryEnergyCons!$C$4:$C$10000)*1,[1]OUT_PrimaryEnergyCons!O$4:O$10000)</f>
        <v>7.7892356885648237E-5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1.1092117738001641</v>
      </c>
      <c r="G28" s="1" cm="1">
        <f t="array" ref="G28">SUMPRODUCT(("KER"=[1]OUT_PrimaryEnergyCons!$C$4:$C$10000)*1,[1]OUT_PrimaryEnergyCons!E$4:E$10000)</f>
        <v>1.4050757684516988</v>
      </c>
      <c r="H28" s="1" cm="1">
        <f t="array" ref="H28">SUMPRODUCT(("KER"=[1]OUT_PrimaryEnergyCons!$C$4:$C$10000)*1,[1]OUT_PrimaryEnergyCons!F$4:F$10000)</f>
        <v>1.8488706017123198</v>
      </c>
      <c r="I28" s="1" cm="1">
        <f t="array" ref="I28">SUMPRODUCT(("KER"=[1]OUT_PrimaryEnergyCons!$C$4:$C$10000)*1,[1]OUT_PrimaryEnergyCons!G$4:G$10000)</f>
        <v>2.5856775551508275</v>
      </c>
      <c r="J28" s="1" cm="1">
        <f t="array" ref="J28">SUMPRODUCT(("KER"=[1]OUT_PrimaryEnergyCons!$C$4:$C$10000)*1,[1]OUT_PrimaryEnergyCons!H$4:H$10000)</f>
        <v>2.3645214998469744</v>
      </c>
      <c r="K28" s="1" cm="1">
        <f t="array" ref="K28">SUMPRODUCT(("KER"=[1]OUT_PrimaryEnergyCons!$C$4:$C$10000)*1,[1]OUT_PrimaryEnergyCons!I$4:I$10000)</f>
        <v>1.8710712628244648</v>
      </c>
      <c r="L28" s="1" cm="1">
        <f t="array" ref="L28">SUMPRODUCT(("KER"=[1]OUT_PrimaryEnergyCons!$C$4:$C$10000)*1,[1]OUT_PrimaryEnergyCons!J$4:J$10000)</f>
        <v>1.8001639515818777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4.6173842584773371E-4</v>
      </c>
      <c r="O28" s="1" cm="1">
        <f t="array" ref="O28">SUMPRODUCT(("KER"=[1]OUT_PrimaryEnergyCons!$C$4:$C$10000)*1,[1]OUT_PrimaryEnergyCons!M$4:M$10000)</f>
        <v>5.7780444238239103E-5</v>
      </c>
      <c r="P28" s="1" cm="1">
        <f t="array" ref="P28">SUMPRODUCT(("KER"=[1]OUT_PrimaryEnergyCons!$C$4:$C$10000)*1,[1]OUT_PrimaryEnergyCons!N$4:N$10000)</f>
        <v>6.3797233567088711E-5</v>
      </c>
      <c r="Q28" s="1" cm="1">
        <f t="array" ref="Q28">SUMPRODUCT(("KER"=[1]OUT_PrimaryEnergyCons!$C$4:$C$10000)*1,[1]OUT_PrimaryEnergyCons!O$4:O$10000)</f>
        <v>7.4159913464724278E-5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6.1129590424214832</v>
      </c>
      <c r="G29" s="1">
        <f t="shared" ref="G29:K29" si="25">SUM(G30:G32)</f>
        <v>6.1127265801291584</v>
      </c>
      <c r="H29" s="1">
        <f t="shared" si="25"/>
        <v>6.1129699756127431</v>
      </c>
      <c r="I29" s="1">
        <f t="shared" si="25"/>
        <v>10.899588374760029</v>
      </c>
      <c r="J29" s="1">
        <f t="shared" si="25"/>
        <v>23.360020573733841</v>
      </c>
      <c r="K29" s="1">
        <f t="shared" si="25"/>
        <v>42.428530942554914</v>
      </c>
      <c r="L29" s="1">
        <f t="shared" ref="L29:O29" si="26">SUM(L30:L32)</f>
        <v>72.494214635509849</v>
      </c>
      <c r="M29" s="1">
        <f t="shared" si="26"/>
        <v>97.514410303722599</v>
      </c>
      <c r="N29" s="1">
        <f t="shared" si="26"/>
        <v>95.83829208454695</v>
      </c>
      <c r="O29" s="1">
        <f t="shared" si="26"/>
        <v>97.549043151361928</v>
      </c>
      <c r="P29" s="1">
        <f>SUM(P30:P32)</f>
        <v>98.61844527902494</v>
      </c>
      <c r="Q29" s="1">
        <f>SUM(Q30:Q32)</f>
        <v>100.23083552208726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1.817334163923068</v>
      </c>
      <c r="G30" s="1" cm="1">
        <f t="array" ref="G30">SUMPRODUCT(ISNUMBER(SEARCH("IMPBDS",[1]OUT_SyntheticFuels!$C$4:$C$1000))*1,("Var_Fout"=[1]OUT_SyntheticFuels!$B$4:$B$1000)*1,[1]OUT_SyntheticFuels!F$4:F$1000)-G32</f>
        <v>1.8118743409177371</v>
      </c>
      <c r="H30" s="1" cm="1">
        <f t="array" ref="H30">SUMPRODUCT(ISNUMBER(SEARCH("IMPBDS",[1]OUT_SyntheticFuels!$C$4:$C$1000))*1,("Var_Fout"=[1]OUT_SyntheticFuels!$B$4:$B$1000)*1,[1]OUT_SyntheticFuels!G$4:G$1000)-H32</f>
        <v>3.1994942013299505</v>
      </c>
      <c r="I30" s="1" cm="1">
        <f t="array" ref="I30">SUMPRODUCT(ISNUMBER(SEARCH("IMPBDS",[1]OUT_SyntheticFuels!$C$4:$C$1000))*1,("Var_Fout"=[1]OUT_SyntheticFuels!$B$4:$B$1000)*1,[1]OUT_SyntheticFuels!H$4:H$1000)-I32</f>
        <v>3.0133218633602263</v>
      </c>
      <c r="J30" s="1" cm="1">
        <f t="array" ref="J30">SUMPRODUCT(ISNUMBER(SEARCH("IMPBDS",[1]OUT_SyntheticFuels!$C$4:$C$1000))*1,("Var_Fout"=[1]OUT_SyntheticFuels!$B$4:$B$1000)*1,[1]OUT_SyntheticFuels!I$4:I$1000)-J32</f>
        <v>3.2832851109753243</v>
      </c>
      <c r="K30" s="1" cm="1">
        <f t="array" ref="K30">SUMPRODUCT(ISNUMBER(SEARCH("IMPBDS",[1]OUT_SyntheticFuels!$C$4:$C$1000))*1,("Var_Fout"=[1]OUT_SyntheticFuels!$B$4:$B$1000)*1,[1]OUT_SyntheticFuels!J$4:J$1000)-K32</f>
        <v>3.2805656784784674</v>
      </c>
      <c r="L30" s="1" cm="1">
        <f t="array" ref="L30">SUMPRODUCT(ISNUMBER(SEARCH("IMPBDS",[1]OUT_SyntheticFuels!$C$4:$C$1000))*1,("Var_Fout"=[1]OUT_SyntheticFuels!$B$4:$B$1000)*1,[1]OUT_SyntheticFuels!K$4:K$1000)-L32</f>
        <v>3.2827669606070344</v>
      </c>
      <c r="M30" s="1" cm="1">
        <f t="array" ref="M30">SUMPRODUCT(ISNUMBER(SEARCH("IMPBDS",[1]OUT_SyntheticFuels!$C$4:$C$1000))*1,("Var_Fout"=[1]OUT_SyntheticFuels!$B$4:$B$1000)*1,[1]OUT_SyntheticFuels!L$4:L$1000)-M32</f>
        <v>0.9115387232495209</v>
      </c>
      <c r="N30" s="1" cm="1">
        <f t="array" ref="N30">SUMPRODUCT(ISNUMBER(SEARCH("IMPBDS",[1]OUT_SyntheticFuels!$C$4:$C$1000))*1,("Var_Fout"=[1]OUT_SyntheticFuels!$B$4:$B$1000)*1,[1]OUT_SyntheticFuels!M$4:M$1000)-N32</f>
        <v>-0.40833439013070461</v>
      </c>
      <c r="O30" s="1" cm="1">
        <f t="array" ref="O30">SUMPRODUCT(ISNUMBER(SEARCH("IMPBDS",[1]OUT_SyntheticFuels!$C$4:$C$1000))*1,("Var_Fout"=[1]OUT_SyntheticFuels!$B$4:$B$1000)*1,[1]OUT_SyntheticFuels!N$4:N$1000)-O32</f>
        <v>0.36837963324590817</v>
      </c>
      <c r="P30" s="1" cm="1">
        <f t="array" ref="P30">SUMPRODUCT(ISNUMBER(SEARCH("IMPBDS",[1]OUT_SyntheticFuels!$C$4:$C$1000))*1,("Var_Fout"=[1]OUT_SyntheticFuels!$B$4:$B$1000)*1,[1]OUT_SyntheticFuels!O$4:O$1000)-P32</f>
        <v>-0.10500332959868786</v>
      </c>
      <c r="Q30" s="1" cm="1">
        <f t="array" ref="Q30">SUMPRODUCT(ISNUMBER(SEARCH("IMPBDS",[1]OUT_SyntheticFuels!$C$4:$C$1000))*1,("Var_Fout"=[1]OUT_SyntheticFuels!$B$4:$B$1000)*1,[1]OUT_SyntheticFuels!P$4:P$1000)-Q32</f>
        <v>-4.1284642043365238E-2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4.2954340056720195</v>
      </c>
      <c r="G31" s="1" cm="1">
        <f t="array" ref="G31">SUMPRODUCT(ISNUMBER(SEARCH("IMPeth",[1]OUT_SyntheticFuels!$C$4:$C$1000))*1,("Var_Fout"=[1]OUT_SyntheticFuels!$B$4:$B$1000)*1,[1]OUT_SyntheticFuels!F$4:F$1000)</f>
        <v>4.3006953376040595</v>
      </c>
      <c r="H31" s="1" cm="1">
        <f t="array" ref="H31">SUMPRODUCT(ISNUMBER(SEARCH("IMPeth",[1]OUT_SyntheticFuels!$C$4:$C$1000))*1,("Var_Fout"=[1]OUT_SyntheticFuels!$B$4:$B$1000)*1,[1]OUT_SyntheticFuels!G$4:G$1000)</f>
        <v>2.913368687828803</v>
      </c>
      <c r="I31" s="1" cm="1">
        <f t="array" ref="I31">SUMPRODUCT(ISNUMBER(SEARCH("IMPeth",[1]OUT_SyntheticFuels!$C$4:$C$1000))*1,("Var_Fout"=[1]OUT_SyntheticFuels!$B$4:$B$1000)*1,[1]OUT_SyntheticFuels!H$4:H$1000)</f>
        <v>2.5803291989720161</v>
      </c>
      <c r="J31" s="1" cm="1">
        <f t="array" ref="J31">SUMPRODUCT(ISNUMBER(SEARCH("IMPeth",[1]OUT_SyntheticFuels!$C$4:$C$1000))*1,("Var_Fout"=[1]OUT_SyntheticFuels!$B$4:$B$1000)*1,[1]OUT_SyntheticFuels!I$4:I$1000)</f>
        <v>1.5485108573886683</v>
      </c>
      <c r="K31" s="1" cm="1">
        <f t="array" ref="K31">SUMPRODUCT(ISNUMBER(SEARCH("IMPeth",[1]OUT_SyntheticFuels!$C$4:$C$1000))*1,("Var_Fout"=[1]OUT_SyntheticFuels!$B$4:$B$1000)*1,[1]OUT_SyntheticFuels!J$4:J$1000)</f>
        <v>0.51828684877444753</v>
      </c>
      <c r="L31" s="1" cm="1">
        <f t="array" ref="L31">SUMPRODUCT(ISNUMBER(SEARCH("IMPeth",[1]OUT_SyntheticFuels!$C$4:$C$1000))*1,("Var_Fout"=[1]OUT_SyntheticFuels!$B$4:$B$1000)*1,[1]OUT_SyntheticFuels!K$4:K$1000)</f>
        <v>0.52781927012442653</v>
      </c>
      <c r="M31" s="1" cm="1">
        <f t="array" ref="M31">SUMPRODUCT(ISNUMBER(SEARCH("IMPeth",[1]OUT_SyntheticFuels!$C$4:$C$1000))*1,("Var_Fout"=[1]OUT_SyntheticFuels!$B$4:$B$1000)*1,[1]OUT_SyntheticFuels!L$4:L$1000)</f>
        <v>1.0384772737096657</v>
      </c>
      <c r="N31" s="1" cm="1">
        <f t="array" ref="N31">SUMPRODUCT(ISNUMBER(SEARCH("IMPeth",[1]OUT_SyntheticFuels!$C$4:$C$1000))*1,("Var_Fout"=[1]OUT_SyntheticFuels!$B$4:$B$1000)*1,[1]OUT_SyntheticFuels!M$4:M$1000)</f>
        <v>0.86428540414934474</v>
      </c>
      <c r="O31" s="1" cm="1">
        <f t="array" ref="O31">SUMPRODUCT(ISNUMBER(SEARCH("IMPeth",[1]OUT_SyntheticFuels!$C$4:$C$1000))*1,("Var_Fout"=[1]OUT_SyntheticFuels!$B$4:$B$1000)*1,[1]OUT_SyntheticFuels!N$4:N$1000)</f>
        <v>0.9040302806769166</v>
      </c>
      <c r="P31" s="1" cm="1">
        <f t="array" ref="P31">SUMPRODUCT(ISNUMBER(SEARCH("IMPeth",[1]OUT_SyntheticFuels!$C$4:$C$1000))*1,("Var_Fout"=[1]OUT_SyntheticFuels!$B$4:$B$1000)*1,[1]OUT_SyntheticFuels!O$4:O$1000)</f>
        <v>0.88251548621286602</v>
      </c>
      <c r="Q31" s="1" cm="1">
        <f t="array" ref="Q31">SUMPRODUCT(ISNUMBER(SEARCH("IMPeth",[1]OUT_SyntheticFuels!$C$4:$C$1000))*1,("Var_Fout"=[1]OUT_SyntheticFuels!$B$4:$B$1000)*1,[1]OUT_SyntheticFuels!P$4:P$1000)</f>
        <v>0.86819277259445615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1.9087282639598701E-4</v>
      </c>
      <c r="G32" s="1">
        <f>SUM([1]Transport_Aviation_Intl!C$12,[1]Transport!C$28)</f>
        <v>1.56901607361848E-4</v>
      </c>
      <c r="H32" s="1">
        <f>SUM([1]Transport_Aviation_Intl!D$12,[1]Transport!D$28)</f>
        <v>1.07086453989502E-4</v>
      </c>
      <c r="I32" s="1">
        <f>SUM([1]Transport_Aviation_Intl!E$12,[1]Transport!E$28)</f>
        <v>5.305937312427786</v>
      </c>
      <c r="J32" s="1">
        <f>SUM([1]Transport_Aviation_Intl!F$12,[1]Transport!F$28)</f>
        <v>18.52822460536985</v>
      </c>
      <c r="K32" s="1">
        <f>SUM([1]Transport_Aviation_Intl!G$12,[1]Transport!G$28)</f>
        <v>38.629678415302003</v>
      </c>
      <c r="L32" s="1">
        <f>SUM([1]Transport_Aviation_Intl!H$12,[1]Transport!H$28)</f>
        <v>68.683628404778389</v>
      </c>
      <c r="M32" s="1">
        <f>SUM([1]Transport_Aviation_Intl!I$12,[1]Transport!I$28)</f>
        <v>95.564394306763418</v>
      </c>
      <c r="N32" s="1">
        <f>SUM([1]Transport_Aviation_Intl!J$12,[1]Transport!J$28)</f>
        <v>95.382341070528312</v>
      </c>
      <c r="O32" s="1">
        <f>SUM([1]Transport_Aviation_Intl!K$12,[1]Transport!K$28)</f>
        <v>96.2766332374391</v>
      </c>
      <c r="P32" s="1">
        <f>SUM([1]Transport_Aviation_Intl!L$12,[1]Transport!L$28)</f>
        <v>97.84093312241076</v>
      </c>
      <c r="Q32" s="1">
        <f>SUM([1]Transport_Aviation_Intl!M$12,[1]Transport!M$28)</f>
        <v>99.403927391536172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6.1129590424214832</v>
      </c>
      <c r="G33" s="1">
        <f t="shared" si="27"/>
        <v>6.1127265801291584</v>
      </c>
      <c r="H33" s="1">
        <f t="shared" si="27"/>
        <v>6.1129699756127431</v>
      </c>
      <c r="I33" s="1">
        <f t="shared" si="27"/>
        <v>10.899588374760029</v>
      </c>
      <c r="J33" s="1">
        <f t="shared" si="27"/>
        <v>10.053942371146405</v>
      </c>
      <c r="K33" s="1">
        <f>SUM(K34:K36)</f>
        <v>22.327077132622765</v>
      </c>
      <c r="L33" s="1">
        <f t="shared" ref="L33:O33" si="28">SUM(L34:L36)</f>
        <v>42.440264646033462</v>
      </c>
      <c r="M33" s="1">
        <f t="shared" si="28"/>
        <v>70.63364440173757</v>
      </c>
      <c r="N33" s="1">
        <f t="shared" si="28"/>
        <v>95.83829208454695</v>
      </c>
      <c r="O33" s="1">
        <f t="shared" si="28"/>
        <v>96.836804220686247</v>
      </c>
      <c r="P33" s="1">
        <f>SUM(P34:P36)</f>
        <v>97.054145394053279</v>
      </c>
      <c r="Q33" s="1">
        <f>SUM(Q34:Q36)</f>
        <v>98.66784125296185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1.817334163923068</v>
      </c>
      <c r="G34" s="1">
        <f t="shared" si="29"/>
        <v>1.8118743409177371</v>
      </c>
      <c r="H34" s="1">
        <f t="shared" si="29"/>
        <v>3.1994942013299505</v>
      </c>
      <c r="I34" s="1">
        <f t="shared" si="29"/>
        <v>3.0133218633602263</v>
      </c>
      <c r="J34" s="1">
        <f>IF(J30-MAX(F30:I30)&lt;0,J30,MAX(F30:I30))</f>
        <v>3.1994942013299505</v>
      </c>
      <c r="K34" s="1">
        <f>IF(K30-MAX(F30:J30)&lt;0,K30,MAX(F30:J30))</f>
        <v>3.2805656784784674</v>
      </c>
      <c r="L34" s="1">
        <f t="shared" ref="L34:O34" si="30">IF(L30-MAX(G30:K30)&lt;0,L30,MAX(G30:K30))</f>
        <v>3.2827669606070344</v>
      </c>
      <c r="M34" s="1">
        <f t="shared" si="30"/>
        <v>0.9115387232495209</v>
      </c>
      <c r="N34" s="1">
        <f t="shared" si="30"/>
        <v>-0.40833439013070461</v>
      </c>
      <c r="O34" s="1">
        <f t="shared" si="30"/>
        <v>0.36837963324590817</v>
      </c>
      <c r="P34" s="1">
        <f>IF(P30-MAX(K30:O30)&lt;0,P30,MAX(K30:O30))</f>
        <v>-0.10500332959868786</v>
      </c>
      <c r="Q34" s="1">
        <f>IF(Q30-MAX(L30:P30)&lt;0,Q30,MAX(L30:P30))</f>
        <v>-4.1284642043365238E-2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4.2954340056720195</v>
      </c>
      <c r="G35" s="1">
        <f t="shared" si="29"/>
        <v>4.3006953376040595</v>
      </c>
      <c r="H35" s="1">
        <f t="shared" si="29"/>
        <v>2.913368687828803</v>
      </c>
      <c r="I35" s="1">
        <f t="shared" si="29"/>
        <v>2.5803291989720161</v>
      </c>
      <c r="J35" s="1">
        <f>IF(J31-MAX(F31:I31)&lt;0,J31,MAX(F31:I31))</f>
        <v>1.5485108573886683</v>
      </c>
      <c r="K35" s="1">
        <f>IF(K31-MAX(F31:J31)&lt;0,K31,MAX(F31:J31))</f>
        <v>0.51828684877444753</v>
      </c>
      <c r="L35" s="1">
        <f t="shared" ref="L35:O35" si="31">IF(L31-MAX(G31:K31)&lt;0,L31,MAX(G31:K31))</f>
        <v>0.52781927012442653</v>
      </c>
      <c r="M35" s="1">
        <f t="shared" si="31"/>
        <v>1.0384772737096657</v>
      </c>
      <c r="N35" s="1">
        <f t="shared" si="31"/>
        <v>0.86428540414934474</v>
      </c>
      <c r="O35" s="1">
        <f t="shared" si="31"/>
        <v>0.9040302806769166</v>
      </c>
      <c r="P35" s="1">
        <f>IF(P31-MAX(K31:O31)&lt;0,P31,MAX(K31:O31))</f>
        <v>0.88251548621286602</v>
      </c>
      <c r="Q35" s="1">
        <f>IF(Q31-MAX(L31:P31)&lt;0,Q31,MAX(L31:P31))</f>
        <v>0.86819277259445615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1.9087282639598701E-4</v>
      </c>
      <c r="G36" s="1">
        <f>SUM([1]Transport!C$28,[1]Transport_Aviation_Intl!C$12)</f>
        <v>1.56901607361848E-4</v>
      </c>
      <c r="H36" s="1">
        <f>SUM([1]Transport!D$28,[1]Transport_Aviation_Intl!D$12)</f>
        <v>1.07086453989502E-4</v>
      </c>
      <c r="I36" s="1">
        <f>SUM([1]Transport!E$28,[1]Transport_Aviation_Intl!E$12)</f>
        <v>5.305937312427786</v>
      </c>
      <c r="J36" s="1">
        <f>IF(J32-MAX(F32:I32)&lt;0,J32,MAX(F32:I32))</f>
        <v>5.305937312427786</v>
      </c>
      <c r="K36" s="1">
        <f>IF(K32-MAX(G32:J32)&lt;0,K32,MAX(G32:J32))</f>
        <v>18.52822460536985</v>
      </c>
      <c r="L36" s="1">
        <f t="shared" ref="L36:O36" si="32">IF(L32-MAX(H32:K32)&lt;0,L32,MAX(H32:K32))</f>
        <v>38.629678415302003</v>
      </c>
      <c r="M36" s="1">
        <f t="shared" si="32"/>
        <v>68.683628404778389</v>
      </c>
      <c r="N36" s="1">
        <f t="shared" si="32"/>
        <v>95.382341070528312</v>
      </c>
      <c r="O36" s="1">
        <f t="shared" si="32"/>
        <v>95.564394306763418</v>
      </c>
      <c r="P36" s="1">
        <f>IF(P32-MAX(L32:O32)&lt;0,P32,MAX(L32:O32))</f>
        <v>96.2766332374391</v>
      </c>
      <c r="Q36" s="1">
        <f>IF(Q32-MAX(M32:P32)&lt;0,Q32,MAX(M32:P32))</f>
        <v>97.84093312241076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13.306078202587436</v>
      </c>
      <c r="K37" s="1">
        <f t="shared" si="33"/>
        <v>20.101453809932153</v>
      </c>
      <c r="L37" s="1">
        <f t="shared" ref="L37:O37" si="34">SUM(L38:L40)</f>
        <v>30.053949989476386</v>
      </c>
      <c r="M37" s="1">
        <f t="shared" si="34"/>
        <v>26.880765901985029</v>
      </c>
      <c r="N37" s="1">
        <f t="shared" si="34"/>
        <v>0</v>
      </c>
      <c r="O37" s="1">
        <f t="shared" si="34"/>
        <v>0.71223893067568156</v>
      </c>
      <c r="P37" s="1">
        <f>SUM(P38:P40)</f>
        <v>1.5642998849716605</v>
      </c>
      <c r="Q37" s="1">
        <f>SUM(Q38:Q40)</f>
        <v>1.5629942691254115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8.3790909645373723E-2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13.222287292942063</v>
      </c>
      <c r="K40" s="1">
        <f t="shared" si="35"/>
        <v>20.101453809932153</v>
      </c>
      <c r="L40" s="1">
        <f t="shared" ref="L40:O40" si="39">L32-L36</f>
        <v>30.053949989476386</v>
      </c>
      <c r="M40" s="1">
        <f t="shared" si="39"/>
        <v>26.880765901985029</v>
      </c>
      <c r="N40" s="1">
        <f t="shared" si="39"/>
        <v>0</v>
      </c>
      <c r="O40" s="1">
        <f t="shared" si="39"/>
        <v>0.71223893067568156</v>
      </c>
      <c r="P40" s="1">
        <f t="shared" si="37"/>
        <v>1.5642998849716605</v>
      </c>
      <c r="Q40" s="1">
        <f t="shared" si="37"/>
        <v>1.5629942691254115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117.29835889891271</v>
      </c>
      <c r="G41" s="1">
        <f t="shared" ref="G41:K41" si="41">G42+G45</f>
        <v>106.72027145293802</v>
      </c>
      <c r="H41" s="1">
        <f t="shared" si="41"/>
        <v>110.87457460531481</v>
      </c>
      <c r="I41" s="1">
        <f t="shared" si="41"/>
        <v>100.53844775465448</v>
      </c>
      <c r="J41" s="1">
        <f t="shared" si="41"/>
        <v>84.084342203749486</v>
      </c>
      <c r="K41" s="1">
        <f t="shared" si="41"/>
        <v>59.279996544771159</v>
      </c>
      <c r="L41" s="1">
        <f t="shared" ref="L41:O41" si="42">L42+L45</f>
        <v>19.139904788514233</v>
      </c>
      <c r="M41" s="1">
        <f t="shared" si="42"/>
        <v>2.47168487870128</v>
      </c>
      <c r="N41" s="1">
        <f t="shared" si="42"/>
        <v>4.1510568717831005</v>
      </c>
      <c r="O41" s="1">
        <f t="shared" si="42"/>
        <v>3.4931053760197188</v>
      </c>
      <c r="P41" s="1">
        <f>P42+P45</f>
        <v>4.1319216972767423</v>
      </c>
      <c r="Q41" s="1">
        <f>Q42+Q45</f>
        <v>4.2115612373060394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117.29835889891271</v>
      </c>
      <c r="G42" s="1">
        <f t="shared" ref="G42:K42" si="43">G43+G44</f>
        <v>106.72001890196555</v>
      </c>
      <c r="H42" s="1">
        <f t="shared" si="43"/>
        <v>110.87456554613269</v>
      </c>
      <c r="I42" s="1">
        <f t="shared" si="43"/>
        <v>99.8769065149216</v>
      </c>
      <c r="J42" s="1">
        <f t="shared" si="43"/>
        <v>80.68112598043264</v>
      </c>
      <c r="K42" s="1">
        <f t="shared" si="43"/>
        <v>56.965454286524569</v>
      </c>
      <c r="L42" s="1">
        <f t="shared" ref="L42:O42" si="44">L43+L44</f>
        <v>16.838660271582842</v>
      </c>
      <c r="M42" s="1">
        <f t="shared" si="44"/>
        <v>5.1188780035269143E-5</v>
      </c>
      <c r="N42" s="1">
        <f t="shared" si="44"/>
        <v>1.9264855179223525E-3</v>
      </c>
      <c r="O42" s="1">
        <f t="shared" si="44"/>
        <v>2.9467572174733697E-4</v>
      </c>
      <c r="P42" s="1">
        <f>P43+P44</f>
        <v>3.2465748308876886E-4</v>
      </c>
      <c r="Q42" s="1">
        <f>Q43+Q44</f>
        <v>3.7013740296880403E-4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117.29835889891271</v>
      </c>
      <c r="G43" s="1" cm="1">
        <f t="array" ref="G43">SUMPRODUCT(("NGA"=[1]OUT_PrimaryEnergyCons!$C$4:$C$10000)*1,[1]OUT_PrimaryEnergyCons!E$4:E$10000)</f>
        <v>106.72001890196555</v>
      </c>
      <c r="H43" s="1" cm="1">
        <f t="array" ref="H43">SUMPRODUCT(("NGA"=[1]OUT_PrimaryEnergyCons!$C$4:$C$10000)*1,[1]OUT_PrimaryEnergyCons!F$4:F$10000)</f>
        <v>110.87456554613269</v>
      </c>
      <c r="I43" s="1" cm="1">
        <f t="array" ref="I43">SUMPRODUCT(("NGA"=[1]OUT_PrimaryEnergyCons!$C$4:$C$10000)*1,[1]OUT_PrimaryEnergyCons!G$4:G$10000)</f>
        <v>99.871250883484279</v>
      </c>
      <c r="J43" s="1" cm="1">
        <f t="array" ref="J43">SUMPRODUCT(("NGA"=[1]OUT_PrimaryEnergyCons!$C$4:$C$10000)*1,[1]OUT_PrimaryEnergyCons!H$4:H$10000)</f>
        <v>80.67330247288551</v>
      </c>
      <c r="K43" s="1" cm="1">
        <f t="array" ref="K43">SUMPRODUCT(("NGA"=[1]OUT_PrimaryEnergyCons!$C$4:$C$10000)*1,[1]OUT_PrimaryEnergyCons!I$4:I$10000)</f>
        <v>56.956408266670309</v>
      </c>
      <c r="L43" s="1" cm="1">
        <f t="array" ref="L43">SUMPRODUCT(("NGA"=[1]OUT_PrimaryEnergyCons!$C$4:$C$10000)*1,[1]OUT_PrimaryEnergyCons!J$4:J$10000)</f>
        <v>16.830390683403056</v>
      </c>
      <c r="M43" s="1" cm="1">
        <f t="array" ref="M43">SUMPRODUCT(("NGA"=[1]OUT_PrimaryEnergyCons!$C$4:$C$10000)*1,[1]OUT_PrimaryEnergyCons!K$4:K$10000)</f>
        <v>1.2747887669988374E-5</v>
      </c>
      <c r="N43" s="1" cm="1">
        <f t="array" ref="N43">SUMPRODUCT(("NGA"=[1]OUT_PrimaryEnergyCons!$C$4:$C$10000)*1,[1]OUT_PrimaryEnergyCons!L$4:L$10000)</f>
        <v>5.829693431357696E-4</v>
      </c>
      <c r="O43" s="1" cm="1">
        <f t="array" ref="O43">SUMPRODUCT(("NGA"=[1]OUT_PrimaryEnergyCons!$C$4:$C$10000)*1,[1]OUT_PrimaryEnergyCons!M$4:M$10000)</f>
        <v>6.0674061601582446E-5</v>
      </c>
      <c r="P43" s="1" cm="1">
        <f t="array" ref="P43">SUMPRODUCT(("NGA"=[1]OUT_PrimaryEnergyCons!$C$4:$C$10000)*1,[1]OUT_PrimaryEnergyCons!N$4:N$10000)</f>
        <v>6.715610920391565E-5</v>
      </c>
      <c r="Q43" s="1" cm="1">
        <f t="array" ref="Q43">SUMPRODUCT(("NGA"=[1]OUT_PrimaryEnergyCons!$C$4:$C$10000)*1,[1]OUT_PrimaryEnergyCons!O$4:O$10000)</f>
        <v>7.7837192514745079E-5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5.6556314373261652E-3</v>
      </c>
      <c r="J44" s="1" cm="1">
        <f t="array" ref="J44">SUMPRODUCT(("LNGA"=[1]OUT_PrimaryEnergyCons!$C$4:$C$10000)*1,[1]OUT_PrimaryEnergyCons!H$4:H$10000)</f>
        <v>7.8235075471272692E-3</v>
      </c>
      <c r="K44" s="1" cm="1">
        <f t="array" ref="K44">SUMPRODUCT(("LNGA"=[1]OUT_PrimaryEnergyCons!$C$4:$C$10000)*1,[1]OUT_PrimaryEnergyCons!I$4:I$10000)</f>
        <v>9.0460198542590235E-3</v>
      </c>
      <c r="L44" s="1" cm="1">
        <f t="array" ref="L44">SUMPRODUCT(("LNGA"=[1]OUT_PrimaryEnergyCons!$C$4:$C$10000)*1,[1]OUT_PrimaryEnergyCons!J$4:J$10000)</f>
        <v>8.2695881797854275E-3</v>
      </c>
      <c r="M44" s="1" cm="1">
        <f t="array" ref="M44">SUMPRODUCT(("LNGA"=[1]OUT_PrimaryEnergyCons!$C$4:$C$10000)*1,[1]OUT_PrimaryEnergyCons!K$4:K$10000)</f>
        <v>3.8440892365280768E-5</v>
      </c>
      <c r="N44" s="1" cm="1">
        <f t="array" ref="N44">SUMPRODUCT(("LNGA"=[1]OUT_PrimaryEnergyCons!$C$4:$C$10000)*1,[1]OUT_PrimaryEnergyCons!L$4:L$10000)</f>
        <v>1.3435161747865829E-3</v>
      </c>
      <c r="O44" s="1" cm="1">
        <f t="array" ref="O44">SUMPRODUCT(("LNGA"=[1]OUT_PrimaryEnergyCons!$C$4:$C$10000)*1,[1]OUT_PrimaryEnergyCons!M$4:M$10000)</f>
        <v>2.3400166014575451E-4</v>
      </c>
      <c r="P44" s="1" cm="1">
        <f t="array" ref="P44">SUMPRODUCT(("LNGA"=[1]OUT_PrimaryEnergyCons!$C$4:$C$10000)*1,[1]OUT_PrimaryEnergyCons!N$4:N$10000)</f>
        <v>2.5750137388485319E-4</v>
      </c>
      <c r="Q44" s="1" cm="1">
        <f t="array" ref="Q44">SUMPRODUCT(("LNGA"=[1]OUT_PrimaryEnergyCons!$C$4:$C$10000)*1,[1]OUT_PrimaryEnergyCons!O$4:O$10000)</f>
        <v>2.9230021045405897E-4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2.5255097247705232E-4</v>
      </c>
      <c r="H45" s="1" cm="1">
        <f t="array" ref="H45">SUMPRODUCT(("BIO"=[1]OUT_PrimaryEnergyCons!$C$4:$C$10000)*1+("LBIO"=[1]OUT_PrimaryEnergyCons!$C$4:$C$10000)*1,[1]OUT_PrimaryEnergyCons!F$4:F$10000)</f>
        <v>9.0591821233317753E-6</v>
      </c>
      <c r="I45" s="1" cm="1">
        <f t="array" ref="I45">SUMPRODUCT(("BIO"=[1]OUT_PrimaryEnergyCons!$C$4:$C$10000)*1+("LBIO"=[1]OUT_PrimaryEnergyCons!$C$4:$C$10000)*1,[1]OUT_PrimaryEnergyCons!G$4:G$10000)</f>
        <v>0.66154123973289081</v>
      </c>
      <c r="J45" s="1" cm="1">
        <f t="array" ref="J45">SUMPRODUCT(("BIO"=[1]OUT_PrimaryEnergyCons!$C$4:$C$10000)*1+("LBIO"=[1]OUT_PrimaryEnergyCons!$C$4:$C$10000)*1,[1]OUT_PrimaryEnergyCons!H$4:H$10000)</f>
        <v>3.4032162233168481</v>
      </c>
      <c r="K45" s="1" cm="1">
        <f t="array" ref="K45">SUMPRODUCT(("BIO"=[1]OUT_PrimaryEnergyCons!$C$4:$C$10000)*1+("LBIO"=[1]OUT_PrimaryEnergyCons!$C$4:$C$10000)*1,[1]OUT_PrimaryEnergyCons!I$4:I$10000)</f>
        <v>2.3145422582465889</v>
      </c>
      <c r="L45" s="1" cm="1">
        <f t="array" ref="L45">SUMPRODUCT(("BIO"=[1]OUT_PrimaryEnergyCons!$C$4:$C$10000)*1+("LBIO"=[1]OUT_PrimaryEnergyCons!$C$4:$C$10000)*1,[1]OUT_PrimaryEnergyCons!J$4:J$10000)</f>
        <v>2.3012445169313915</v>
      </c>
      <c r="M45" s="1" cm="1">
        <f t="array" ref="M45">SUMPRODUCT(("BIO"=[1]OUT_PrimaryEnergyCons!$C$4:$C$10000)*1+("LBIO"=[1]OUT_PrimaryEnergyCons!$C$4:$C$10000)*1,[1]OUT_PrimaryEnergyCons!K$4:K$10000)</f>
        <v>2.4716336899212448</v>
      </c>
      <c r="N45" s="1" cm="1">
        <f t="array" ref="N45">SUMPRODUCT(("BIO"=[1]OUT_PrimaryEnergyCons!$C$4:$C$10000)*1+("LBIO"=[1]OUT_PrimaryEnergyCons!$C$4:$C$10000)*1,[1]OUT_PrimaryEnergyCons!L$4:L$10000)</f>
        <v>4.1491303862651785</v>
      </c>
      <c r="O45" s="1" cm="1">
        <f t="array" ref="O45">SUMPRODUCT(("BIO"=[1]OUT_PrimaryEnergyCons!$C$4:$C$10000)*1+("LBIO"=[1]OUT_PrimaryEnergyCons!$C$4:$C$10000)*1,[1]OUT_PrimaryEnergyCons!M$4:M$10000)</f>
        <v>3.4928107002979716</v>
      </c>
      <c r="P45" s="1" cm="1">
        <f t="array" ref="P45">SUMPRODUCT(("BIO"=[1]OUT_PrimaryEnergyCons!$C$4:$C$10000)*1+("LBIO"=[1]OUT_PrimaryEnergyCons!$C$4:$C$10000)*1,[1]OUT_PrimaryEnergyCons!N$4:N$10000)</f>
        <v>4.1315970397936539</v>
      </c>
      <c r="Q45" s="1" cm="1">
        <f t="array" ref="Q45">SUMPRODUCT(("BIO"=[1]OUT_PrimaryEnergyCons!$C$4:$C$10000)*1+("LBIO"=[1]OUT_PrimaryEnergyCons!$C$4:$C$10000)*1,[1]OUT_PrimaryEnergyCons!O$4:O$10000)</f>
        <v>4.2111910999030702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2.5255097247705232E-4</v>
      </c>
      <c r="H46" s="1">
        <f t="shared" si="46"/>
        <v>9.0591821233317753E-6</v>
      </c>
      <c r="I46" s="1">
        <f t="shared" si="46"/>
        <v>0.66154123973289081</v>
      </c>
      <c r="J46" s="1">
        <f t="shared" si="46"/>
        <v>0.66154123973289081</v>
      </c>
      <c r="K46" s="1">
        <f t="shared" si="46"/>
        <v>2.3145422582465889</v>
      </c>
      <c r="L46" s="1">
        <f t="shared" si="46"/>
        <v>2.3012445169313915</v>
      </c>
      <c r="M46" s="1">
        <f t="shared" si="46"/>
        <v>2.4716336899212448</v>
      </c>
      <c r="N46" s="1">
        <f t="shared" si="46"/>
        <v>3.4032162233168481</v>
      </c>
      <c r="O46" s="1">
        <f t="shared" si="46"/>
        <v>3.4928107002979716</v>
      </c>
      <c r="P46" s="1">
        <f>P47</f>
        <v>4.1315970397936539</v>
      </c>
      <c r="Q46" s="1">
        <f>Q47</f>
        <v>4.1491303862651785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2.5255097247705232E-4</v>
      </c>
      <c r="H47" s="1">
        <f>H45</f>
        <v>9.0591821233317753E-6</v>
      </c>
      <c r="I47" s="1">
        <f>I45</f>
        <v>0.66154123973289081</v>
      </c>
      <c r="J47" s="1">
        <f>IF(J45-MAX(F45:I45)&lt;0,J45,MAX(F45:I45))</f>
        <v>0.66154123973289081</v>
      </c>
      <c r="K47" s="1">
        <f>IF(K45-MAX(G45:J45)&lt;0,K45,MAX(G45:J45))</f>
        <v>2.3145422582465889</v>
      </c>
      <c r="L47" s="1">
        <f t="shared" ref="L47:O47" si="47">IF(L45-MAX(H45:K45)&lt;0,L45,MAX(H45:K45))</f>
        <v>2.3012445169313915</v>
      </c>
      <c r="M47" s="1">
        <f t="shared" si="47"/>
        <v>2.4716336899212448</v>
      </c>
      <c r="N47" s="1">
        <f t="shared" si="47"/>
        <v>3.4032162233168481</v>
      </c>
      <c r="O47" s="1">
        <f t="shared" si="47"/>
        <v>3.4928107002979716</v>
      </c>
      <c r="P47" s="1">
        <f>IF(P45-MAX(L45:O45)&lt;0,P45,MAX(L45:O45))</f>
        <v>4.1315970397936539</v>
      </c>
      <c r="Q47" s="1">
        <f>IF(Q45-MAX(M45:P45)&lt;0,Q45,MAX(M45:P45))</f>
        <v>4.1491303862651785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2.7416749835839571</v>
      </c>
      <c r="K48" s="1">
        <f t="shared" si="48"/>
        <v>0</v>
      </c>
      <c r="L48" s="1">
        <f t="shared" si="48"/>
        <v>0</v>
      </c>
      <c r="M48" s="1">
        <f t="shared" si="48"/>
        <v>0</v>
      </c>
      <c r="N48" s="1">
        <f t="shared" si="48"/>
        <v>0.74591416294833035</v>
      </c>
      <c r="O48" s="1">
        <f t="shared" si="48"/>
        <v>0</v>
      </c>
      <c r="P48" s="1">
        <f>P49</f>
        <v>0</v>
      </c>
      <c r="Q48" s="1">
        <f>Q49</f>
        <v>6.2060713637891673E-2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2.7416749835839571</v>
      </c>
      <c r="K49" s="1">
        <f>K45-K47</f>
        <v>0</v>
      </c>
      <c r="L49" s="1">
        <f t="shared" ref="L49:O49" si="52">L45-L47</f>
        <v>0</v>
      </c>
      <c r="M49" s="1">
        <f t="shared" si="52"/>
        <v>0</v>
      </c>
      <c r="N49" s="1">
        <f t="shared" si="52"/>
        <v>0.74591416294833035</v>
      </c>
      <c r="O49" s="1">
        <f t="shared" si="52"/>
        <v>0</v>
      </c>
      <c r="P49" s="1">
        <f>P45-P47</f>
        <v>0</v>
      </c>
      <c r="Q49" s="1">
        <f>Q45-Q47</f>
        <v>6.2060713637891673E-2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250.94836793269519</v>
      </c>
      <c r="G50" s="1" cm="1">
        <f t="array" ref="G50">SUMPRODUCT(("urn"=[1]OUT_PrimaryEnergyCons!$C$4:$C$10000)*1,[1]OUT_PrimaryEnergyCons!E$4:E$10000)</f>
        <v>254.39248604107991</v>
      </c>
      <c r="H50" s="1" cm="1">
        <f t="array" ref="H50">SUMPRODUCT(("urn"=[1]OUT_PrimaryEnergyCons!$C$4:$C$10000)*1,[1]OUT_PrimaryEnergyCons!F$4:F$10000)</f>
        <v>224.17727228729044</v>
      </c>
      <c r="I50" s="1" cm="1">
        <f t="array" ref="I50">SUMPRODUCT(("urn"=[1]OUT_PrimaryEnergyCons!$C$4:$C$10000)*1,[1]OUT_PrimaryEnergyCons!G$4:G$10000)</f>
        <v>221.53117203178178</v>
      </c>
      <c r="J50" s="1" cm="1">
        <f t="array" ref="J50">SUMPRODUCT(("urn"=[1]OUT_PrimaryEnergyCons!$C$4:$C$10000)*1,[1]OUT_PrimaryEnergyCons!H$4:H$10000)</f>
        <v>173.55228003867586</v>
      </c>
      <c r="K50" s="1" cm="1">
        <f t="array" ref="K50">SUMPRODUCT(("urn"=[1]OUT_PrimaryEnergyCons!$C$4:$C$10000)*1,[1]OUT_PrimaryEnergyCons!I$4:I$10000)</f>
        <v>100.00574717866648</v>
      </c>
      <c r="L50" s="1" cm="1">
        <f t="array" ref="L50">SUMPRODUCT(("urn"=[1]OUT_PrimaryEnergyCons!$C$4:$C$10000)*1,[1]OUT_PrimaryEnergyCons!J$4:J$10000)</f>
        <v>19.838840904068675</v>
      </c>
      <c r="M50" s="1" cm="1">
        <f t="array" ref="M50">SUMPRODUCT(("urn"=[1]OUT_PrimaryEnergyCons!$C$4:$C$10000)*1,[1]OUT_PrimaryEnergyCons!K$4:K$10000)</f>
        <v>120.91584767851509</v>
      </c>
      <c r="N50" s="1" cm="1">
        <f t="array" ref="N50">SUMPRODUCT(("urn"=[1]OUT_PrimaryEnergyCons!$C$4:$C$10000)*1,[1]OUT_PrimaryEnergyCons!L$4:L$10000)</f>
        <v>120.91581197739714</v>
      </c>
      <c r="O50" s="1" cm="1">
        <f t="array" ref="O50">SUMPRODUCT(("urn"=[1]OUT_PrimaryEnergyCons!$C$4:$C$10000)*1,[1]OUT_PrimaryEnergyCons!M$4:M$10000)</f>
        <v>120.91746489338757</v>
      </c>
      <c r="P50" s="1" cm="1">
        <f t="array" ref="P50">SUMPRODUCT(("urn"=[1]OUT_PrimaryEnergyCons!$C$4:$C$10000)*1,[1]OUT_PrimaryEnergyCons!N$4:N$10000)</f>
        <v>120.91790403074926</v>
      </c>
      <c r="Q50" s="1" cm="1">
        <f t="array" ref="Q50">SUMPRODUCT(("urn"=[1]OUT_PrimaryEnergyCons!$C$4:$C$10000)*1,[1]OUT_PrimaryEnergyCons!O$4:O$10000)</f>
        <v>120.92520178925614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97.160078914519602</v>
      </c>
      <c r="G51" s="1">
        <f t="shared" ref="G51:K51" si="53">SUM(G52:G55)</f>
        <v>50.277170468902945</v>
      </c>
      <c r="H51" s="1">
        <f t="shared" si="53"/>
        <v>50.452872684554038</v>
      </c>
      <c r="I51" s="1">
        <f t="shared" si="53"/>
        <v>45.215575071657774</v>
      </c>
      <c r="J51" s="1">
        <f t="shared" si="53"/>
        <v>44.835311783316612</v>
      </c>
      <c r="K51" s="1">
        <f t="shared" si="53"/>
        <v>45.232520186607999</v>
      </c>
      <c r="L51" s="1">
        <f t="shared" ref="L51:O51" si="54">SUM(L52:L55)</f>
        <v>51.400521207940336</v>
      </c>
      <c r="M51" s="1">
        <f t="shared" si="54"/>
        <v>42.117300588125019</v>
      </c>
      <c r="N51" s="1">
        <f t="shared" si="54"/>
        <v>39.626352177715539</v>
      </c>
      <c r="O51" s="1">
        <f t="shared" si="54"/>
        <v>35.5288415126697</v>
      </c>
      <c r="P51" s="1">
        <f>SUM(P52:P55)</f>
        <v>36.389237833945586</v>
      </c>
      <c r="Q51" s="1">
        <f>SUM(Q52:Q55)</f>
        <v>36.674382396075437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15.013825228675081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5.4494972292170381E-2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2.910848015175356E-2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2.8562616641681596E-2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1.6713447594304928E-2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1.3970621760445508E-2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0.64957593469960107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5.4387909314604217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5.4430411616207239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5.7050569476599904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5.8273253815025932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5.651061934479606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28.948640789778231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22.446200952464284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27.484801289238902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20.448606021922668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26.431647597307613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28.681428914056124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35.869286483957907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31.537470067719845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31.159778512255862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28.718621066098056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29.714447252803023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29.54416216264605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46.39849525450493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27.774635277313365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22.937283226712317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24.737512092577028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18.385805486817407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16.536072660160031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14.880760440491111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5.1400349748769454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3.0226595559898604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1.1041262707795187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0.84647036052758251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1.4773822411471587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6.799117641561371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1.8392668331203368E-3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1.6796884510642243E-3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8.9434051639739466E-4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1.1452515972847071E-3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1.0479906313976255E-3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8.9834879172240192E-4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1.0046140678027689E-3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8.7294784908699137E-4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1.0372281321302747E-3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9.9483911238601084E-4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1.7760578026225014E-3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0.13216223024604037</v>
      </c>
      <c r="L56" s="1" cm="1">
        <f t="array" ref="L56">SUMPRODUCT(("h2"=[1]OUT_PrimaryEnergyCons!$C$4:$C$10000)*1,[1]OUT_PrimaryEnergyCons!J$4:J$10000)</f>
        <v>0.5595476780265497</v>
      </c>
      <c r="M56" s="1" cm="1">
        <f t="array" ref="M56">SUMPRODUCT(("h2"=[1]OUT_PrimaryEnergyCons!$C$4:$C$10000)*1,[1]OUT_PrimaryEnergyCons!K$4:K$10000)</f>
        <v>1.5131215723950838E-5</v>
      </c>
      <c r="N56" s="1" cm="1">
        <f t="array" ref="N56">SUMPRODUCT(("h2"=[1]OUT_PrimaryEnergyCons!$C$4:$C$10000)*1,[1]OUT_PrimaryEnergyCons!L$4:L$10000)</f>
        <v>3.6423157566447281E-4</v>
      </c>
      <c r="O56" s="1" cm="1">
        <f t="array" ref="O56">SUMPRODUCT(("h2"=[1]OUT_PrimaryEnergyCons!$C$4:$C$10000)*1,[1]OUT_PrimaryEnergyCons!M$4:M$10000)</f>
        <v>6.0297100606630552E-5</v>
      </c>
      <c r="P56" s="1" cm="1">
        <f t="array" ref="P56">SUMPRODUCT(("h2"=[1]OUT_PrimaryEnergyCons!$C$4:$C$10000)*1,[1]OUT_PrimaryEnergyCons!N$4:N$10000)</f>
        <v>6.6025273271781159E-5</v>
      </c>
      <c r="Q56" s="1" cm="1">
        <f t="array" ref="Q56">SUMPRODUCT(("h2"=[1]OUT_PrimaryEnergyCons!$C$4:$C$10000)*1,[1]OUT_PrimaryEnergyCons!O$4:O$10000)</f>
        <v>7.5018022577349243E-5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117.17007888507094</v>
      </c>
      <c r="G57" s="3">
        <f t="shared" ref="G57:O57" si="58">G58</f>
        <v>35.570861997714722</v>
      </c>
      <c r="H57" s="3">
        <f t="shared" si="58"/>
        <v>54.526398355529814</v>
      </c>
      <c r="I57" s="3">
        <f t="shared" si="58"/>
        <v>47.215571912305002</v>
      </c>
      <c r="J57" s="3">
        <f t="shared" si="58"/>
        <v>46.835296376593554</v>
      </c>
      <c r="K57" s="3">
        <f t="shared" si="58"/>
        <v>47.232516046993361</v>
      </c>
      <c r="L57" s="3">
        <f t="shared" si="58"/>
        <v>42.275395973680375</v>
      </c>
      <c r="M57" s="3">
        <f t="shared" si="58"/>
        <v>44.117292340109145</v>
      </c>
      <c r="N57" s="3">
        <f t="shared" si="58"/>
        <v>41.626343705449791</v>
      </c>
      <c r="O57" s="3">
        <f t="shared" si="58"/>
        <v>37.528834797652955</v>
      </c>
      <c r="P57" s="3">
        <f>P58</f>
        <v>38.389231303316663</v>
      </c>
      <c r="Q57" s="3">
        <f>Q58</f>
        <v>38.674374935650008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117.17007888507094</v>
      </c>
      <c r="G58" s="1">
        <f t="shared" ref="G58:K58" si="59">SUM(G59:G62)</f>
        <v>35.570861997714722</v>
      </c>
      <c r="H58" s="1">
        <f t="shared" si="59"/>
        <v>54.526398355529814</v>
      </c>
      <c r="I58" s="1">
        <f t="shared" si="59"/>
        <v>47.215571912305002</v>
      </c>
      <c r="J58" s="1">
        <f t="shared" si="59"/>
        <v>46.835296376593554</v>
      </c>
      <c r="K58" s="1">
        <f t="shared" si="59"/>
        <v>47.232516046993361</v>
      </c>
      <c r="L58" s="1">
        <f t="shared" ref="L58:O58" si="60">SUM(L59:L62)</f>
        <v>42.275395973680375</v>
      </c>
      <c r="M58" s="1">
        <f t="shared" si="60"/>
        <v>44.117292340109145</v>
      </c>
      <c r="N58" s="1">
        <f t="shared" si="60"/>
        <v>41.626343705449791</v>
      </c>
      <c r="O58" s="1">
        <f t="shared" si="60"/>
        <v>37.528834797652955</v>
      </c>
      <c r="P58" s="1">
        <f>SUM(P59:P62)</f>
        <v>38.389231303316663</v>
      </c>
      <c r="Q58" s="1">
        <f>SUM(Q59:Q62)</f>
        <v>38.674374935650008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6.2295742207993143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2.7639007654434952E-3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3.5629379438612803E-3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1.0049328323095581E-3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1.1771135738456152E-3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1.068648672653087E-3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7.5693218650828048E-4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6.1116836911527213E-4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5.5247045436709928E-4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5.8812220035955355E-4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5.6108268456386389E-4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9.6742414803601795E-4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12.753378287601667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2.1940591797629922E-3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2.1790069570819929E-3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1.1663835322079372E-3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1.804678830592159E-3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2.6334158883254922E-3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3.0786060352537433E-3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2.8317054556862673E-3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2.6201216274912374E-3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2.8201400679173324E-3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2.6828436058246412E-3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4.2942000062108389E-3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26.492998979788247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1.678306566310592E-3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1.877028705097941E-3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1.9303859119091408E-3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3.143268730867994E-3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3.847957784345382E-3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4.9376768136070977E-3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2.2617149378592926E-3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1.4820611091896727E-3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1.5356852326280862E-3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1.5312491987936512E-3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3.5019804568239919E-3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71.694127396881711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35.564225731203209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54.518779381923771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47.211470210028573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46.829171315458247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47.22496602464804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42.266622758645006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44.111587751346484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41.621689052258745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37.52389085015205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38.384456127827484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38.665611331038939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251.14639333828632</v>
      </c>
      <c r="G63" s="3">
        <f t="shared" ref="G63:K63" si="65">SUM(G64,G66,G74,G82,G130,G151,G159,G161,G169,G173,G167)</f>
        <v>229.69778030566508</v>
      </c>
      <c r="H63" s="3">
        <f t="shared" si="65"/>
        <v>252.75704745884775</v>
      </c>
      <c r="I63" s="3">
        <f t="shared" si="65"/>
        <v>287.26420776094915</v>
      </c>
      <c r="J63" s="3">
        <f t="shared" si="65"/>
        <v>315.26040379879083</v>
      </c>
      <c r="K63" s="3">
        <f t="shared" si="65"/>
        <v>342.18471891563485</v>
      </c>
      <c r="L63" s="3">
        <f t="shared" ref="L63:O63" si="66">SUM(L64,L66,L74,L82,L130,L151,L159,L161,L169,L173,L167)</f>
        <v>338.3385784178505</v>
      </c>
      <c r="M63" s="3">
        <f t="shared" si="66"/>
        <v>389.05761861652019</v>
      </c>
      <c r="N63" s="3">
        <f t="shared" si="66"/>
        <v>399.91782397455688</v>
      </c>
      <c r="O63" s="3">
        <f t="shared" si="66"/>
        <v>405.44089166382821</v>
      </c>
      <c r="P63" s="3">
        <f>SUM(P64,P66,P74,P82,P130,P151,P159,P161,P169,P173,P167)</f>
        <v>401.33056728753638</v>
      </c>
      <c r="Q63" s="3">
        <f>SUM(Q64,Q66,Q74,Q82,Q130,Q151,Q159,Q161,Q169,Q173,Q167)</f>
        <v>404.91761887295741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82.760059171339577</v>
      </c>
      <c r="G64" s="1">
        <f t="shared" ref="G64:O64" si="67">+G65</f>
        <v>83.109733931969075</v>
      </c>
      <c r="H64" s="1">
        <f t="shared" si="67"/>
        <v>73.080072760739924</v>
      </c>
      <c r="I64" s="1">
        <f t="shared" si="67"/>
        <v>73.079945728198311</v>
      </c>
      <c r="J64" s="1">
        <f t="shared" si="67"/>
        <v>57.315607649311204</v>
      </c>
      <c r="K64" s="1">
        <f t="shared" si="67"/>
        <v>33.159838847446423</v>
      </c>
      <c r="L64" s="1">
        <f t="shared" si="67"/>
        <v>5.4391468566553289</v>
      </c>
      <c r="M64" s="1">
        <f t="shared" si="67"/>
        <v>38.859115235144657</v>
      </c>
      <c r="N64" s="1">
        <f t="shared" si="67"/>
        <v>38.830448288259426</v>
      </c>
      <c r="O64" s="1">
        <f t="shared" si="67"/>
        <v>38.71747046426831</v>
      </c>
      <c r="P64" s="1">
        <f>+P65</f>
        <v>38.717615228840501</v>
      </c>
      <c r="Q64" s="1">
        <f>+Q65</f>
        <v>38.719343322956213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82.760059171339577</v>
      </c>
      <c r="G65" s="1">
        <f>'[1]Electricity and CHPs'!C14</f>
        <v>83.109733931969075</v>
      </c>
      <c r="H65" s="1">
        <f>'[1]Electricity and CHPs'!D14</f>
        <v>73.080072760739924</v>
      </c>
      <c r="I65" s="1">
        <f>'[1]Electricity and CHPs'!E14</f>
        <v>73.079945728198311</v>
      </c>
      <c r="J65" s="1">
        <f>'[1]Electricity and CHPs'!F14</f>
        <v>57.315607649311204</v>
      </c>
      <c r="K65" s="1">
        <f>'[1]Electricity and CHPs'!G14</f>
        <v>33.159838847446423</v>
      </c>
      <c r="L65" s="1">
        <f>'[1]Electricity and CHPs'!H14</f>
        <v>5.4391468566553289</v>
      </c>
      <c r="M65" s="1">
        <f>'[1]Electricity and CHPs'!I14</f>
        <v>38.859115235144657</v>
      </c>
      <c r="N65" s="1">
        <f>'[1]Electricity and CHPs'!J14</f>
        <v>38.830448288259426</v>
      </c>
      <c r="O65" s="1">
        <f>'[1]Electricity and CHPs'!K14</f>
        <v>38.71747046426831</v>
      </c>
      <c r="P65" s="1">
        <f>'[1]Electricity and CHPs'!L14</f>
        <v>38.717615228840501</v>
      </c>
      <c r="Q65" s="1">
        <f>'[1]Electricity and CHPs'!M14</f>
        <v>38.719343322956213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146.2200696189098</v>
      </c>
      <c r="G66" s="1">
        <f t="shared" ref="G66:K66" si="71">SUM(G67:G69)</f>
        <v>121.60361653226997</v>
      </c>
      <c r="H66" s="1">
        <f t="shared" si="71"/>
        <v>136.33658324167251</v>
      </c>
      <c r="I66" s="1">
        <f t="shared" si="71"/>
        <v>148.55770220436884</v>
      </c>
      <c r="J66" s="1">
        <f t="shared" si="71"/>
        <v>149.67427817389313</v>
      </c>
      <c r="K66" s="1">
        <f t="shared" si="71"/>
        <v>151.92235012461751</v>
      </c>
      <c r="L66" s="1">
        <f t="shared" ref="L66:O66" si="72">SUM(L67:L69)</f>
        <v>153.89815083445131</v>
      </c>
      <c r="M66" s="1">
        <f t="shared" si="72"/>
        <v>154.98157134981091</v>
      </c>
      <c r="N66" s="1">
        <f t="shared" si="72"/>
        <v>158.15329764510179</v>
      </c>
      <c r="O66" s="1">
        <f t="shared" si="72"/>
        <v>156.52442593646344</v>
      </c>
      <c r="P66" s="1">
        <f>SUM(P67:P69)</f>
        <v>156.32670892605609</v>
      </c>
      <c r="Q66" s="1">
        <f>SUM(Q67:Q69)</f>
        <v>158.05067003372602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66.745699666179078</v>
      </c>
      <c r="G67" s="1">
        <f>'[1]Electricity and CHPs'!C15</f>
        <v>49.798853935380883</v>
      </c>
      <c r="H67" s="1">
        <f>'[1]Electricity and CHPs'!D15</f>
        <v>68.895853448045358</v>
      </c>
      <c r="I67" s="1">
        <f>'[1]Electricity and CHPs'!E15</f>
        <v>67.311929100741168</v>
      </c>
      <c r="J67" s="1">
        <f>'[1]Electricity and CHPs'!F15</f>
        <v>69.602706124971121</v>
      </c>
      <c r="K67" s="1">
        <f>'[1]Electricity and CHPs'!G15</f>
        <v>71.937099414999579</v>
      </c>
      <c r="L67" s="1">
        <f>'[1]Electricity and CHPs'!H15</f>
        <v>73.091686484683819</v>
      </c>
      <c r="M67" s="1">
        <f>'[1]Electricity and CHPs'!I15</f>
        <v>74.836095796399377</v>
      </c>
      <c r="N67" s="1">
        <f>'[1]Electricity and CHPs'!J15</f>
        <v>74.836092871661194</v>
      </c>
      <c r="O67" s="1">
        <f>'[1]Electricity and CHPs'!K15</f>
        <v>74.836088999309837</v>
      </c>
      <c r="P67" s="1">
        <f>'[1]Electricity and CHPs'!L15</f>
        <v>74.836086099863181</v>
      </c>
      <c r="Q67" s="1">
        <f>'[1]Electricity and CHPs'!M15</f>
        <v>74.836049690777074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66.632439430631521</v>
      </c>
      <c r="G68" s="1">
        <f>'[1]Electricity and CHPs'!C16</f>
        <v>55.764113418267996</v>
      </c>
      <c r="H68" s="1">
        <f>'[1]Electricity and CHPs'!D16</f>
        <v>65.580722788634432</v>
      </c>
      <c r="I68" s="1">
        <f>'[1]Electricity and CHPs'!E16</f>
        <v>67.330329908696655</v>
      </c>
      <c r="J68" s="1">
        <f>'[1]Electricity and CHPs'!F16</f>
        <v>66.883761789802321</v>
      </c>
      <c r="K68" s="1">
        <f>'[1]Electricity and CHPs'!G16</f>
        <v>66.377678966756832</v>
      </c>
      <c r="L68" s="1">
        <f>'[1]Electricity and CHPs'!H16</f>
        <v>67.051300997199874</v>
      </c>
      <c r="M68" s="1">
        <f>'[1]Electricity and CHPs'!I16</f>
        <v>66.284093628460596</v>
      </c>
      <c r="N68" s="1">
        <f>'[1]Electricity and CHPs'!J16</f>
        <v>66.284104996005112</v>
      </c>
      <c r="O68" s="1">
        <f>'[1]Electricity and CHPs'!K16</f>
        <v>66.284123943911311</v>
      </c>
      <c r="P68" s="1">
        <f>'[1]Electricity and CHPs'!L16</f>
        <v>66.284145374425592</v>
      </c>
      <c r="Q68" s="1">
        <f>'[1]Electricity and CHPs'!M16</f>
        <v>66.28427133594181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12.841930522099195</v>
      </c>
      <c r="G69" s="1">
        <f>'[1]Electricity and CHPs'!C17</f>
        <v>16.040649178621102</v>
      </c>
      <c r="H69" s="1">
        <f>'[1]Electricity and CHPs'!D17</f>
        <v>1.8600070049927218</v>
      </c>
      <c r="I69" s="1">
        <f>'[1]Electricity and CHPs'!E17</f>
        <v>13.915443194931017</v>
      </c>
      <c r="J69" s="1">
        <f>'[1]Electricity and CHPs'!F17</f>
        <v>13.187810259119688</v>
      </c>
      <c r="K69" s="1">
        <f>'[1]Electricity and CHPs'!G17</f>
        <v>13.607571742861104</v>
      </c>
      <c r="L69" s="1">
        <f>'[1]Electricity and CHPs'!H17</f>
        <v>13.755163352567608</v>
      </c>
      <c r="M69" s="1">
        <f>'[1]Electricity and CHPs'!I17</f>
        <v>13.861381924950932</v>
      </c>
      <c r="N69" s="1">
        <f>'[1]Electricity and CHPs'!J17</f>
        <v>17.033099777435467</v>
      </c>
      <c r="O69" s="1">
        <f>'[1]Electricity and CHPs'!K17</f>
        <v>15.404212993242306</v>
      </c>
      <c r="P69" s="1">
        <f>'[1]Electricity and CHPs'!L17</f>
        <v>15.206477451767308</v>
      </c>
      <c r="Q69" s="1">
        <f>'[1]Electricity and CHPs'!M17</f>
        <v>16.930349007007138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0.11197905322705937</v>
      </c>
      <c r="G70" s="1">
        <f t="shared" ref="G70" si="74">SUM(G71:G73)</f>
        <v>0.17160638573911474</v>
      </c>
      <c r="H70" s="1">
        <f t="shared" ref="H70" si="75">SUM(H71:H73)</f>
        <v>2.0412214050139772E-2</v>
      </c>
      <c r="I70" s="1">
        <f t="shared" ref="I70" si="76">SUM(I71:I73)</f>
        <v>0.17158662825983528</v>
      </c>
      <c r="J70" s="1">
        <f t="shared" ref="J70" si="77">SUM(J71:J73)</f>
        <v>0.1715861486702856</v>
      </c>
      <c r="K70" s="1">
        <f t="shared" ref="K70" si="78">SUM(K71:K73)</f>
        <v>0.17166203393661786</v>
      </c>
      <c r="L70" s="1">
        <f t="shared" ref="L70:O70" si="79">SUM(L71:L73)</f>
        <v>4.9343719626246701E-2</v>
      </c>
      <c r="M70" s="1">
        <f t="shared" si="79"/>
        <v>4.9388114516746023E-5</v>
      </c>
      <c r="N70" s="1">
        <f t="shared" si="79"/>
        <v>4.6795681956663939E-3</v>
      </c>
      <c r="O70" s="1">
        <f t="shared" si="79"/>
        <v>3.7875665961898176E-3</v>
      </c>
      <c r="P70" s="1">
        <f>SUM(P71:P73)</f>
        <v>5.9347297103349303E-3</v>
      </c>
      <c r="Q70" s="1">
        <f>SUM(Q71:Q73)</f>
        <v>8.5195324818228887E-3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3.9619764305630079E-2</v>
      </c>
      <c r="G71" s="1">
        <f>'[1]Electricity and CHPs'!C18</f>
        <v>1.7092036953217883E-4</v>
      </c>
      <c r="H71" s="1">
        <f>'[1]Electricity and CHPs'!D18</f>
        <v>1.0067519429911621E-2</v>
      </c>
      <c r="I71" s="1">
        <f>'[1]Electricity and CHPs'!E18</f>
        <v>1.4102668064710474E-3</v>
      </c>
      <c r="J71" s="1">
        <f>'[1]Electricity and CHPs'!F18</f>
        <v>1.7573740971637806E-3</v>
      </c>
      <c r="K71" s="1">
        <f>'[1]Electricity and CHPs'!G18</f>
        <v>0.16793753913890419</v>
      </c>
      <c r="L71" s="1">
        <f>'[1]Electricity and CHPs'!H18</f>
        <v>4.8610734917826304E-2</v>
      </c>
      <c r="M71" s="1">
        <f>'[1]Electricity and CHPs'!I18</f>
        <v>4.1763718327281161E-5</v>
      </c>
      <c r="N71" s="1">
        <f>'[1]Electricity and CHPs'!J18</f>
        <v>1.7185764439680694E-3</v>
      </c>
      <c r="O71" s="1">
        <f>'[1]Electricity and CHPs'!K18</f>
        <v>3.6987480662739066E-4</v>
      </c>
      <c r="P71" s="1">
        <f>'[1]Electricity and CHPs'!L18</f>
        <v>3.9241383251921582E-4</v>
      </c>
      <c r="Q71" s="1">
        <f>'[1]Electricity and CHPs'!M18</f>
        <v>4.5934594907130641E-4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1.8197643612397106E-3</v>
      </c>
      <c r="G72" s="1">
        <f>'[1]Electricity and CHPs'!C28</f>
        <v>1.2788740848975562E-4</v>
      </c>
      <c r="H72" s="1">
        <f>'[1]Electricity and CHPs'!D28</f>
        <v>2.8466485367321962E-3</v>
      </c>
      <c r="I72" s="1">
        <f>'[1]Electricity and CHPs'!E28</f>
        <v>9.4949631056103065E-4</v>
      </c>
      <c r="J72" s="1">
        <f>'[1]Electricity and CHPs'!F28</f>
        <v>8.5342675538208664E-4</v>
      </c>
      <c r="K72" s="1">
        <f>'[1]Electricity and CHPs'!G28</f>
        <v>3.7244947977136669E-3</v>
      </c>
      <c r="L72" s="1">
        <f>'[1]Electricity and CHPs'!H28</f>
        <v>7.3298470842039559E-4</v>
      </c>
      <c r="M72" s="1">
        <f>'[1]Electricity and CHPs'!I28</f>
        <v>7.62439618946486E-6</v>
      </c>
      <c r="N72" s="1">
        <f>'[1]Electricity and CHPs'!J28</f>
        <v>7.0770068887254911E-5</v>
      </c>
      <c r="O72" s="1">
        <f>'[1]Electricity and CHPs'!K28</f>
        <v>5.6864209266715003E-5</v>
      </c>
      <c r="P72" s="1">
        <f>'[1]Electricity and CHPs'!L28</f>
        <v>5.9174897724545403E-5</v>
      </c>
      <c r="Q72" s="1">
        <f>'[1]Electricity and CHPs'!M28</f>
        <v>6.3760195842399453E-5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7.0539524560189582E-2</v>
      </c>
      <c r="G73" s="1">
        <f>'[1]Electricity and CHPs'!C41</f>
        <v>0.17130757796109281</v>
      </c>
      <c r="H73" s="1">
        <f>'[1]Electricity and CHPs'!D41</f>
        <v>7.4980460834959545E-3</v>
      </c>
      <c r="I73" s="1">
        <f>'[1]Electricity and CHPs'!E41</f>
        <v>0.16922686514280322</v>
      </c>
      <c r="J73" s="1">
        <f>'[1]Electricity and CHPs'!F41</f>
        <v>0.16897534781773974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2.8902216828110695E-3</v>
      </c>
      <c r="O73" s="1">
        <f>'[1]Electricity and CHPs'!K41</f>
        <v>3.3608275802957119E-3</v>
      </c>
      <c r="P73" s="1">
        <f>'[1]Electricity and CHPs'!L41</f>
        <v>5.4831409800911689E-3</v>
      </c>
      <c r="Q73" s="1">
        <f>'[1]Electricity and CHPs'!M41</f>
        <v>7.996426336909182E-3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0.11197905322705937</v>
      </c>
      <c r="G74" s="1">
        <f t="shared" ref="G74:K74" si="83">SUM(G75:G77)</f>
        <v>0.17160638573911474</v>
      </c>
      <c r="H74" s="1">
        <f t="shared" si="83"/>
        <v>2.0412214050139772E-2</v>
      </c>
      <c r="I74" s="1">
        <f t="shared" si="83"/>
        <v>0.17158662825983528</v>
      </c>
      <c r="J74" s="1">
        <f t="shared" si="83"/>
        <v>0.1715861486702856</v>
      </c>
      <c r="K74" s="1">
        <f t="shared" si="83"/>
        <v>0.17166203393661786</v>
      </c>
      <c r="L74" s="1">
        <f t="shared" ref="L74:O74" si="84">SUM(L75:L77)</f>
        <v>4.9343719626246701E-2</v>
      </c>
      <c r="M74" s="1">
        <f t="shared" si="84"/>
        <v>4.9388114516746023E-5</v>
      </c>
      <c r="N74" s="1">
        <f t="shared" si="84"/>
        <v>4.6795681956663939E-3</v>
      </c>
      <c r="O74" s="1">
        <f t="shared" si="84"/>
        <v>3.7875665961898176E-3</v>
      </c>
      <c r="P74" s="1">
        <f>SUM(P75:P77)</f>
        <v>5.9347297103349303E-3</v>
      </c>
      <c r="Q74" s="1">
        <f>SUM(Q75:Q77)</f>
        <v>8.5195324818228887E-3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3.9619764305630079E-2</v>
      </c>
      <c r="G75" s="1">
        <f t="shared" ref="G75:K75" si="85">G71</f>
        <v>1.7092036953217883E-4</v>
      </c>
      <c r="H75" s="1">
        <f t="shared" si="85"/>
        <v>1.0067519429911621E-2</v>
      </c>
      <c r="I75" s="1">
        <f t="shared" si="85"/>
        <v>1.4102668064710474E-3</v>
      </c>
      <c r="J75" s="1">
        <f t="shared" si="85"/>
        <v>1.7573740971637806E-3</v>
      </c>
      <c r="K75" s="1">
        <f t="shared" si="85"/>
        <v>0.16793753913890419</v>
      </c>
      <c r="L75" s="1">
        <f t="shared" ref="L75:O75" si="86">L71</f>
        <v>4.8610734917826304E-2</v>
      </c>
      <c r="M75" s="1">
        <f t="shared" si="86"/>
        <v>4.1763718327281161E-5</v>
      </c>
      <c r="N75" s="1">
        <f t="shared" si="86"/>
        <v>1.7185764439680694E-3</v>
      </c>
      <c r="O75" s="1">
        <f t="shared" si="86"/>
        <v>3.6987480662739066E-4</v>
      </c>
      <c r="P75" s="1">
        <f>P71</f>
        <v>3.9241383251921582E-4</v>
      </c>
      <c r="Q75" s="1">
        <f>Q71</f>
        <v>4.5934594907130641E-4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1.8197643612397106E-3</v>
      </c>
      <c r="G76" s="1">
        <f>'[1]Electricity and CHPs'!C28</f>
        <v>1.2788740848975562E-4</v>
      </c>
      <c r="H76" s="1">
        <f>'[1]Electricity and CHPs'!D28</f>
        <v>2.8466485367321962E-3</v>
      </c>
      <c r="I76" s="1">
        <f>'[1]Electricity and CHPs'!E28</f>
        <v>9.4949631056103065E-4</v>
      </c>
      <c r="J76" s="1">
        <f>'[1]Electricity and CHPs'!F28</f>
        <v>8.5342675538208664E-4</v>
      </c>
      <c r="K76" s="1">
        <f>'[1]Electricity and CHPs'!G28</f>
        <v>3.7244947977136669E-3</v>
      </c>
      <c r="L76" s="1">
        <f>'[1]Electricity and CHPs'!H28</f>
        <v>7.3298470842039559E-4</v>
      </c>
      <c r="M76" s="1">
        <f>'[1]Electricity and CHPs'!I28</f>
        <v>7.62439618946486E-6</v>
      </c>
      <c r="N76" s="1">
        <f>'[1]Electricity and CHPs'!J28</f>
        <v>7.0770068887254911E-5</v>
      </c>
      <c r="O76" s="1">
        <f>'[1]Electricity and CHPs'!K28</f>
        <v>5.6864209266715003E-5</v>
      </c>
      <c r="P76" s="1">
        <f>'[1]Electricity and CHPs'!L28</f>
        <v>5.9174897724545403E-5</v>
      </c>
      <c r="Q76" s="1">
        <f>'[1]Electricity and CHPs'!M28</f>
        <v>6.3760195842399453E-5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7.0539524560189582E-2</v>
      </c>
      <c r="G77" s="1">
        <f>'[1]Electricity and CHPs'!C41</f>
        <v>0.17130757796109281</v>
      </c>
      <c r="H77" s="1">
        <f>'[1]Electricity and CHPs'!D41</f>
        <v>7.4980460834959545E-3</v>
      </c>
      <c r="I77" s="1">
        <f>'[1]Electricity and CHPs'!E41</f>
        <v>0.16922686514280322</v>
      </c>
      <c r="J77" s="1">
        <f>'[1]Electricity and CHPs'!F41</f>
        <v>0.16897534781773974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2.8902216828110695E-3</v>
      </c>
      <c r="O77" s="1">
        <f>'[1]Electricity and CHPs'!K41</f>
        <v>3.3608275802957119E-3</v>
      </c>
      <c r="P77" s="1">
        <f>'[1]Electricity and CHPs'!L41</f>
        <v>5.4831409800911689E-3</v>
      </c>
      <c r="Q77" s="1">
        <f>'[1]Electricity and CHPs'!M41</f>
        <v>7.996426336909182E-3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3.2400670223916341</v>
      </c>
      <c r="G82" s="1">
        <f t="shared" ref="G82:K82" si="90">SUM(G83:G97)</f>
        <v>1.8730078025865948</v>
      </c>
      <c r="H82" s="1">
        <f t="shared" si="90"/>
        <v>2.2921164247753203</v>
      </c>
      <c r="I82" s="1">
        <f t="shared" si="90"/>
        <v>2.2922377862293479</v>
      </c>
      <c r="J82" s="1">
        <f t="shared" si="90"/>
        <v>2.4012728242994767</v>
      </c>
      <c r="K82" s="1">
        <f t="shared" si="90"/>
        <v>2.0539926345563693</v>
      </c>
      <c r="L82" s="1">
        <f t="shared" ref="L82:O82" si="91">SUM(L83:L97)</f>
        <v>1.6881432373086347</v>
      </c>
      <c r="M82" s="1">
        <f t="shared" si="91"/>
        <v>1.5917404954128334</v>
      </c>
      <c r="N82" s="1">
        <f t="shared" si="91"/>
        <v>3.3795991629308086</v>
      </c>
      <c r="O82" s="1">
        <f t="shared" si="91"/>
        <v>3.7860649376749018</v>
      </c>
      <c r="P82" s="1">
        <f>SUM(P83:P97)</f>
        <v>4.0337927098128699</v>
      </c>
      <c r="Q82" s="1">
        <f>SUM(Q83:Q97)</f>
        <v>4.0956383384224111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2.9671064351045477E-4</v>
      </c>
      <c r="L83" s="1">
        <f>'[1]Electricity and CHPs'!H21</f>
        <v>6.2332193212903469E-4</v>
      </c>
      <c r="M83" s="1">
        <f>'[1]Electricity and CHPs'!I21</f>
        <v>5.1417043870198766E-3</v>
      </c>
      <c r="N83" s="1">
        <f>'[1]Electricity and CHPs'!J21</f>
        <v>6.481130788253511E-3</v>
      </c>
      <c r="O83" s="1">
        <f>'[1]Electricity and CHPs'!K21</f>
        <v>8.0908043493398852E-3</v>
      </c>
      <c r="P83" s="1">
        <f>'[1]Electricity and CHPs'!L21</f>
        <v>9.0025396647353435E-3</v>
      </c>
      <c r="Q83" s="1">
        <f>'[1]Electricity and CHPs'!M21</f>
        <v>1.3231312218978162E-2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8.2255159816300443E-5</v>
      </c>
      <c r="L84" s="1">
        <f>'[1]Electricity and CHPs'!H22</f>
        <v>2.0452654442849872E-4</v>
      </c>
      <c r="M84" s="1">
        <f>'[1]Electricity and CHPs'!I22</f>
        <v>8.8202402093306969E-3</v>
      </c>
      <c r="N84" s="1">
        <f>'[1]Electricity and CHPs'!J22</f>
        <v>1.3332438677962164E-2</v>
      </c>
      <c r="O84" s="1">
        <f>'[1]Electricity and CHPs'!K22</f>
        <v>1.3013172500867474E-2</v>
      </c>
      <c r="P84" s="1">
        <f>'[1]Electricity and CHPs'!L22</f>
        <v>1.4462138942813249E-2</v>
      </c>
      <c r="Q84" s="1">
        <f>'[1]Electricity and CHPs'!M22</f>
        <v>2.1683425470057586E-2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6.2844370506288201E-4</v>
      </c>
      <c r="M85" s="1">
        <f>'[1]Electricity and CHPs'!I23</f>
        <v>9.5897182931452152E-3</v>
      </c>
      <c r="N85" s="1">
        <f>'[1]Electricity and CHPs'!J23</f>
        <v>1.1383289129259904</v>
      </c>
      <c r="O85" s="1">
        <f>'[1]Electricity and CHPs'!K23</f>
        <v>1.5371481777384775</v>
      </c>
      <c r="P85" s="1">
        <f>'[1]Electricity and CHPs'!L23</f>
        <v>1.5344462583916854</v>
      </c>
      <c r="Q85" s="1">
        <f>'[1]Electricity and CHPs'!M23</f>
        <v>1.5184896420419431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0.96589976294297986</v>
      </c>
      <c r="G86" s="1">
        <f>'[1]Electricity and CHPs'!C24</f>
        <v>1.0012736016310863E-3</v>
      </c>
      <c r="H86" s="1">
        <f>'[1]Electricity and CHPs'!D24</f>
        <v>7.2022328399021646E-3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0.66999952774213545</v>
      </c>
      <c r="G88" s="1">
        <f>'[1]Electricity and CHPs'!C39</f>
        <v>8.4609716857113992E-2</v>
      </c>
      <c r="H88" s="1">
        <f>'[1]Electricity and CHPs'!D39</f>
        <v>5.5001768286192104E-2</v>
      </c>
      <c r="I88" s="1">
        <f>'[1]Electricity and CHPs'!E39</f>
        <v>0.16755324724809306</v>
      </c>
      <c r="J88" s="1">
        <f>'[1]Electricity and CHPs'!F39</f>
        <v>0.29765501857963533</v>
      </c>
      <c r="K88" s="1">
        <f>'[1]Electricity and CHPs'!G39</f>
        <v>0.27060428904089423</v>
      </c>
      <c r="L88" s="1">
        <f>'[1]Electricity and CHPs'!H39</f>
        <v>0.19797998095512037</v>
      </c>
      <c r="M88" s="1">
        <f>'[1]Electricity and CHPs'!I39</f>
        <v>5.1629506717885673E-2</v>
      </c>
      <c r="N88" s="1">
        <f>'[1]Electricity and CHPs'!J39</f>
        <v>0.42163195995249791</v>
      </c>
      <c r="O88" s="1">
        <f>'[1]Electricity and CHPs'!K39</f>
        <v>0.34040913762098302</v>
      </c>
      <c r="P88" s="1">
        <f>'[1]Electricity and CHPs'!L39</f>
        <v>0.42217488353185995</v>
      </c>
      <c r="Q88" s="1">
        <f>'[1]Electricity and CHPs'!M39</f>
        <v>0.42209177081027105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4.217660962264236E-3</v>
      </c>
      <c r="L89" s="1">
        <f>'[1]Electricity and CHPs'!H40</f>
        <v>4.8520970448907496E-3</v>
      </c>
      <c r="M89" s="1">
        <f>'[1]Electricity and CHPs'!I40</f>
        <v>2.9894381588966828E-2</v>
      </c>
      <c r="N89" s="1">
        <f>'[1]Electricity and CHPs'!J40</f>
        <v>0.24380253501654772</v>
      </c>
      <c r="O89" s="1">
        <f>'[1]Electricity and CHPs'!K40</f>
        <v>0.19686655488943616</v>
      </c>
      <c r="P89" s="1">
        <f>'[1]Electricity and CHPs'!L40</f>
        <v>0.24413924031261489</v>
      </c>
      <c r="Q89" s="1">
        <f>'[1]Electricity and CHPs'!M40</f>
        <v>0.24409452847660937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'[1]Electricity and CHPs'!F47</f>
        <v>4.6130154846747073E-3</v>
      </c>
      <c r="K90" s="1">
        <f>'[1]Electricity and CHPs'!G47</f>
        <v>1.1658876459699709E-2</v>
      </c>
      <c r="L90" s="1">
        <f>'[1]Electricity and CHPs'!H47</f>
        <v>1.8638544336967402E-2</v>
      </c>
      <c r="M90" s="1">
        <f>'[1]Electricity and CHPs'!I47</f>
        <v>6.0181042424110476E-3</v>
      </c>
      <c r="N90" s="1">
        <f>'[1]Electricity and CHPs'!J47</f>
        <v>4.6461303086191398E-3</v>
      </c>
      <c r="O90" s="1">
        <f>'[1]Electricity and CHPs'!K47</f>
        <v>6.1785869646903448E-3</v>
      </c>
      <c r="P90" s="1">
        <f>'[1]Electricity and CHPs'!L47</f>
        <v>3.7862993541772742E-3</v>
      </c>
      <c r="Q90" s="1">
        <f>'[1]Electricity and CHPs'!M47</f>
        <v>3.9422641585136796E-3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1.9842980451251716E-2</v>
      </c>
      <c r="G91" s="1">
        <f>'[1]Electricity and CHPs'!C48</f>
        <v>6.8278528327055266E-3</v>
      </c>
      <c r="H91" s="1">
        <f>'[1]Electricity and CHPs'!D48</f>
        <v>1.817809247600409E-2</v>
      </c>
      <c r="I91" s="1">
        <f>'[1]Electricity and CHPs'!E48</f>
        <v>1.3197462280953495E-2</v>
      </c>
      <c r="J91" s="1">
        <f>'[1]Electricity and CHPs'!F48</f>
        <v>1.0348699287807031E-2</v>
      </c>
      <c r="K91" s="1">
        <f>'[1]Electricity and CHPs'!G48</f>
        <v>5.3240631542214112E-3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7.467234122854923E-3</v>
      </c>
      <c r="O91" s="1">
        <f>'[1]Electricity and CHPs'!K48</f>
        <v>1.2858050498326865E-2</v>
      </c>
      <c r="P91" s="1">
        <f>'[1]Electricity and CHPs'!L48</f>
        <v>2.2857199130684448E-2</v>
      </c>
      <c r="Q91" s="1">
        <f>'[1]Electricity and CHPs'!M48</f>
        <v>2.6669629616976297E-2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4.5073752300232592E-3</v>
      </c>
      <c r="O92" s="1">
        <f>'[1]Electricity and CHPs'!K49</f>
        <v>8.0883591996739092E-3</v>
      </c>
      <c r="P92" s="1">
        <f>'[1]Electricity and CHPs'!L49</f>
        <v>8.0988477522080105E-3</v>
      </c>
      <c r="Q92" s="1">
        <f>'[1]Electricity and CHPs'!M49</f>
        <v>1.5229407616322506E-2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3.0485634694467544E-2</v>
      </c>
      <c r="G93" s="1">
        <f>'[1]Electricity and CHPs'!C51</f>
        <v>4.8075952558624471E-2</v>
      </c>
      <c r="H93" s="1">
        <f>'[1]Electricity and CHPs'!D51</f>
        <v>0.19553982844372966</v>
      </c>
      <c r="I93" s="1">
        <f>'[1]Electricity and CHPs'!E51</f>
        <v>0.19330183861074726</v>
      </c>
      <c r="J93" s="1">
        <f>'[1]Electricity and CHPs'!F51</f>
        <v>0.19361169895616609</v>
      </c>
      <c r="K93" s="1">
        <f>'[1]Electricity and CHPs'!G51</f>
        <v>9.6138947445560979E-2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1.0373595683494797E-2</v>
      </c>
      <c r="O93" s="1">
        <f>'[1]Electricity and CHPs'!K51</f>
        <v>0.11182553118000514</v>
      </c>
      <c r="P93" s="1">
        <f>'[1]Electricity and CHPs'!L51</f>
        <v>0.1202110483408433</v>
      </c>
      <c r="Q93" s="1">
        <f>'[1]Electricity and CHPs'!M51</f>
        <v>0.14041426432768325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1.0006328303334505E-2</v>
      </c>
      <c r="O94" s="1">
        <f>'[1]Electricity and CHPs'!K52</f>
        <v>2.0681851075301232E-2</v>
      </c>
      <c r="P94" s="1">
        <f>'[1]Electricity and CHPs'!L52</f>
        <v>1.7974927880469227E-2</v>
      </c>
      <c r="Q94" s="1">
        <f>'[1]Electricity and CHPs'!M52</f>
        <v>3.7576402252785246E-2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0.95940358870742104</v>
      </c>
      <c r="G95" s="1">
        <f>'[1]Electricity and CHPs'!C54</f>
        <v>1.1065437304654291</v>
      </c>
      <c r="H95" s="1">
        <f>'[1]Electricity and CHPs'!D54</f>
        <v>1.4020870204901048</v>
      </c>
      <c r="I95" s="1">
        <f>'[1]Electricity and CHPs'!E54</f>
        <v>1.4022092300824429</v>
      </c>
      <c r="J95" s="1">
        <f>'[1]Electricity and CHPs'!F54</f>
        <v>1.4436200546710758</v>
      </c>
      <c r="K95" s="1">
        <f>'[1]Electricity and CHPs'!G54</f>
        <v>1.4436420050633865</v>
      </c>
      <c r="L95" s="1">
        <f>'[1]Electricity and CHPs'!H54</f>
        <v>1.4652163227900357</v>
      </c>
      <c r="M95" s="1">
        <f>'[1]Electricity and CHPs'!I54</f>
        <v>1.480646839974074</v>
      </c>
      <c r="N95" s="1">
        <f>'[1]Electricity and CHPs'!J54</f>
        <v>1.5052392935247019</v>
      </c>
      <c r="O95" s="1">
        <f>'[1]Electricity and CHPs'!K54</f>
        <v>1.5083917278303554</v>
      </c>
      <c r="P95" s="1">
        <f>'[1]Electricity and CHPs'!L54</f>
        <v>1.614865668518541</v>
      </c>
      <c r="Q95" s="1">
        <f>'[1]Electricity and CHPs'!M54</f>
        <v>1.6150748670098727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0.59443552785337861</v>
      </c>
      <c r="G96" s="1">
        <f>'[1]Electricity and CHPs'!C55</f>
        <v>0.62594927627109065</v>
      </c>
      <c r="H96" s="1">
        <f>'[1]Electricity and CHPs'!D55</f>
        <v>0.6141074822393876</v>
      </c>
      <c r="I96" s="1">
        <f>'[1]Electricity and CHPs'!E55</f>
        <v>0.51597600800711108</v>
      </c>
      <c r="J96" s="1">
        <f>'[1]Electricity and CHPs'!F55</f>
        <v>0.45142433732011783</v>
      </c>
      <c r="K96" s="1">
        <f>'[1]Electricity and CHPs'!G55</f>
        <v>0.22202782662701567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9.8802338097316849E-3</v>
      </c>
      <c r="O96" s="1">
        <f>'[1]Electricity and CHPs'!K55</f>
        <v>1.4920486056042206E-2</v>
      </c>
      <c r="P96" s="1">
        <f>'[1]Electricity and CHPs'!L55</f>
        <v>1.5189011653386089E-2</v>
      </c>
      <c r="Q96" s="1">
        <f>'[1]Electricity and CHPs'!M55</f>
        <v>2.2487145343447021E-2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3.9019945867968674E-3</v>
      </c>
      <c r="O97" s="1">
        <f>'[1]Electricity and CHPs'!K58</f>
        <v>7.5924977714028801E-3</v>
      </c>
      <c r="P97" s="1">
        <f>'[1]Electricity and CHPs'!L58</f>
        <v>6.5846463388521109E-3</v>
      </c>
      <c r="Q97" s="1">
        <f>'[1]Electricity and CHPs'!M58</f>
        <v>1.4653679078950614E-2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2.2218377566398844</v>
      </c>
      <c r="G98" s="1">
        <f t="shared" ref="G98:K98" si="96">G82-G114</f>
        <v>0.73802806237434759</v>
      </c>
      <c r="H98" s="1">
        <f t="shared" si="96"/>
        <v>0.87823488008944484</v>
      </c>
      <c r="I98" s="1">
        <f>I82-I114</f>
        <v>0.87347977018230405</v>
      </c>
      <c r="J98" s="1">
        <f t="shared" si="96"/>
        <v>0.90034415927194456</v>
      </c>
      <c r="K98" s="1">
        <f t="shared" si="96"/>
        <v>0.53096068809565633</v>
      </c>
      <c r="L98" s="1">
        <f t="shared" ref="L98:O98" si="97">L82-L114</f>
        <v>8.2009068280094688E-2</v>
      </c>
      <c r="M98" s="1">
        <f t="shared" si="97"/>
        <v>7.7833065546364377E-3</v>
      </c>
      <c r="N98" s="1">
        <f t="shared" si="97"/>
        <v>0.13285226931206484</v>
      </c>
      <c r="O98" s="1">
        <f t="shared" si="97"/>
        <v>0.18284527471417</v>
      </c>
      <c r="P98" s="1">
        <f t="shared" ref="P98:Q113" si="98">P82-P114</f>
        <v>0.21124195271261392</v>
      </c>
      <c r="Q98" s="1">
        <f t="shared" si="98"/>
        <v>0.21749959852517664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2.5811669527478931E-4</v>
      </c>
      <c r="L99" s="1">
        <f t="shared" ref="L99:O99" si="100">L83-L115</f>
        <v>2.2930407933397228E-4</v>
      </c>
      <c r="M99" s="1">
        <f t="shared" si="100"/>
        <v>3.6023174590339626E-4</v>
      </c>
      <c r="N99" s="1">
        <f t="shared" si="100"/>
        <v>4.5937439601744564E-4</v>
      </c>
      <c r="O99" s="1">
        <f t="shared" si="100"/>
        <v>6.4950728555771258E-4</v>
      </c>
      <c r="P99" s="1">
        <f t="shared" si="98"/>
        <v>7.8618082550099486E-4</v>
      </c>
      <c r="Q99" s="1">
        <f t="shared" si="98"/>
        <v>1.1601416890777098E-3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7.1556010832267338E-5</v>
      </c>
      <c r="L100" s="1">
        <f t="shared" ref="L100:O100" si="102">L84-L116</f>
        <v>7.5240046197872423E-5</v>
      </c>
      <c r="M100" s="1">
        <f t="shared" si="102"/>
        <v>6.1795278194437704E-4</v>
      </c>
      <c r="N100" s="1">
        <f t="shared" si="102"/>
        <v>9.4498647924661124E-4</v>
      </c>
      <c r="O100" s="1">
        <f t="shared" si="102"/>
        <v>1.044661319516681E-3</v>
      </c>
      <c r="P100" s="1">
        <f t="shared" si="98"/>
        <v>1.2629609816781906E-3</v>
      </c>
      <c r="Q100" s="1">
        <f t="shared" si="98"/>
        <v>1.9012359041562996E-3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2.3118824763708663E-4</v>
      </c>
      <c r="M101" s="1">
        <f t="shared" si="104"/>
        <v>6.7186300561780828E-4</v>
      </c>
      <c r="N101" s="1">
        <f t="shared" si="104"/>
        <v>8.06833211562894E-2</v>
      </c>
      <c r="O101" s="1">
        <f t="shared" si="104"/>
        <v>0.12339798335431995</v>
      </c>
      <c r="P101" s="1">
        <f t="shared" si="98"/>
        <v>0.13400132307495394</v>
      </c>
      <c r="Q101" s="1">
        <f t="shared" si="98"/>
        <v>0.1331434939339371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0.94098608796890004</v>
      </c>
      <c r="G102" s="1">
        <f t="shared" si="105"/>
        <v>9.6412609931383162E-4</v>
      </c>
      <c r="H102" s="1">
        <f t="shared" si="105"/>
        <v>7.1067900274683193E-3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0.65271807566257845</v>
      </c>
      <c r="G104" s="1">
        <f t="shared" si="109"/>
        <v>8.1470675092813152E-2</v>
      </c>
      <c r="H104" s="1">
        <f t="shared" si="109"/>
        <v>5.4272893842563293E-2</v>
      </c>
      <c r="I104" s="1">
        <f t="shared" si="109"/>
        <v>0.16443783841403664</v>
      </c>
      <c r="J104" s="1">
        <f t="shared" si="109"/>
        <v>0.27984251281406108</v>
      </c>
      <c r="K104" s="1">
        <f t="shared" si="109"/>
        <v>0.23540606426529617</v>
      </c>
      <c r="L104" s="1">
        <f t="shared" ref="L104:O104" si="110">L88-L120</f>
        <v>7.2831734164093914E-2</v>
      </c>
      <c r="M104" s="1">
        <f t="shared" si="110"/>
        <v>3.6172027688069416E-3</v>
      </c>
      <c r="N104" s="1">
        <f t="shared" si="110"/>
        <v>2.9884742843929557E-2</v>
      </c>
      <c r="O104" s="1">
        <f t="shared" si="110"/>
        <v>2.7327099433974766E-2</v>
      </c>
      <c r="P104" s="1">
        <f t="shared" si="98"/>
        <v>3.6868018448283191E-2</v>
      </c>
      <c r="Q104" s="1">
        <f t="shared" si="98"/>
        <v>3.700965193998329E-2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3.6690585025500547E-3</v>
      </c>
      <c r="L105" s="1">
        <f t="shared" ref="L105:O105" si="112">L89-L121</f>
        <v>1.7849614915963507E-3</v>
      </c>
      <c r="M105" s="1">
        <f t="shared" si="112"/>
        <v>2.0944232616098568E-3</v>
      </c>
      <c r="N105" s="1">
        <f t="shared" si="112"/>
        <v>1.7280416941088894E-2</v>
      </c>
      <c r="O105" s="1">
        <f t="shared" si="112"/>
        <v>1.5803899854996306E-2</v>
      </c>
      <c r="P105" s="1">
        <f t="shared" si="98"/>
        <v>2.1320382540275074E-2</v>
      </c>
      <c r="Q105" s="1">
        <f t="shared" si="98"/>
        <v>2.1402581533470216E-2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0</v>
      </c>
      <c r="J106" s="1">
        <f t="shared" si="113"/>
        <v>4.336959783314282E-3</v>
      </c>
      <c r="K106" s="1">
        <f t="shared" si="113"/>
        <v>1.0142375166560844E-2</v>
      </c>
      <c r="L106" s="1">
        <f t="shared" ref="L106:O106" si="114">L90-L122</f>
        <v>6.8566402512353578E-3</v>
      </c>
      <c r="M106" s="1">
        <f t="shared" si="114"/>
        <v>4.2163299075404208E-4</v>
      </c>
      <c r="N106" s="1">
        <f t="shared" si="114"/>
        <v>3.2931187073226894E-4</v>
      </c>
      <c r="O106" s="1">
        <f t="shared" si="114"/>
        <v>4.9599978874111713E-4</v>
      </c>
      <c r="P106" s="1">
        <f t="shared" si="98"/>
        <v>3.3065291159130707E-4</v>
      </c>
      <c r="Q106" s="1">
        <f t="shared" si="98"/>
        <v>3.4566375004653873E-4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1.9331165887830307E-2</v>
      </c>
      <c r="G107" s="1">
        <f t="shared" si="115"/>
        <v>6.574537776249805E-3</v>
      </c>
      <c r="H107" s="1">
        <f t="shared" si="115"/>
        <v>1.7937199365609186E-2</v>
      </c>
      <c r="I107" s="1">
        <f t="shared" si="115"/>
        <v>1.2952074672820004E-2</v>
      </c>
      <c r="J107" s="1">
        <f t="shared" si="115"/>
        <v>9.7294042844508575E-3</v>
      </c>
      <c r="K107" s="1">
        <f t="shared" si="115"/>
        <v>4.6315479975475825E-3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5.2926815970515302E-4</v>
      </c>
      <c r="O107" s="1">
        <f t="shared" si="116"/>
        <v>1.0322085562993067E-3</v>
      </c>
      <c r="P107" s="1">
        <f t="shared" si="98"/>
        <v>1.9960913642617512E-3</v>
      </c>
      <c r="Q107" s="1">
        <f t="shared" si="98"/>
        <v>2.3384339088103924E-3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3.1947708533650726E-4</v>
      </c>
      <c r="O108" s="1">
        <f t="shared" si="118"/>
        <v>6.4931099573858463E-4</v>
      </c>
      <c r="P108" s="1">
        <f t="shared" si="98"/>
        <v>7.0726251130879582E-4</v>
      </c>
      <c r="Q108" s="1">
        <f t="shared" si="98"/>
        <v>1.3353377490640025E-3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2.9699311699789128E-2</v>
      </c>
      <c r="G109" s="1">
        <f t="shared" si="119"/>
        <v>4.62923226335306E-2</v>
      </c>
      <c r="H109" s="1">
        <f t="shared" si="119"/>
        <v>0.19294856659697235</v>
      </c>
      <c r="I109" s="1">
        <f t="shared" si="119"/>
        <v>0.18970767218581619</v>
      </c>
      <c r="J109" s="1">
        <f t="shared" si="119"/>
        <v>0.18202543536687382</v>
      </c>
      <c r="K109" s="1">
        <f t="shared" si="119"/>
        <v>8.3633897012428779E-2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7.3526741047587156E-4</v>
      </c>
      <c r="O109" s="1">
        <f t="shared" si="120"/>
        <v>8.9770428348944498E-3</v>
      </c>
      <c r="P109" s="1">
        <f t="shared" si="98"/>
        <v>1.0497884456888137E-2</v>
      </c>
      <c r="Q109" s="1">
        <f t="shared" si="98"/>
        <v>1.2311737421936753E-2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7.0923596064865688E-4</v>
      </c>
      <c r="O110" s="1">
        <f t="shared" si="122"/>
        <v>1.6602815211226481E-3</v>
      </c>
      <c r="P110" s="1">
        <f t="shared" si="98"/>
        <v>1.569728561679553E-3</v>
      </c>
      <c r="Q110" s="1">
        <f t="shared" si="98"/>
        <v>3.2947564124804901E-3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0.57910311542078652</v>
      </c>
      <c r="G112" s="1">
        <f t="shared" si="125"/>
        <v>0.60272640077244</v>
      </c>
      <c r="H112" s="1">
        <f t="shared" si="125"/>
        <v>0.60596943025683181</v>
      </c>
      <c r="I112" s="1">
        <f t="shared" si="125"/>
        <v>0.50638218490963116</v>
      </c>
      <c r="J112" s="1">
        <f t="shared" si="125"/>
        <v>0.42440984702324475</v>
      </c>
      <c r="K112" s="1">
        <f t="shared" si="125"/>
        <v>0.19314807244516605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7.0029854158825018E-4</v>
      </c>
      <c r="O112" s="1">
        <f t="shared" si="126"/>
        <v>1.197775150532758E-3</v>
      </c>
      <c r="P112" s="1">
        <f t="shared" si="98"/>
        <v>1.326437890296633E-3</v>
      </c>
      <c r="Q112" s="1">
        <f t="shared" si="98"/>
        <v>1.9717072917275133E-3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2.7656846700607578E-4</v>
      </c>
      <c r="O113" s="1">
        <f t="shared" si="128"/>
        <v>6.0950461847581426E-4</v>
      </c>
      <c r="P113" s="1">
        <f t="shared" si="98"/>
        <v>5.750291458963587E-4</v>
      </c>
      <c r="Q113" s="1">
        <f t="shared" si="98"/>
        <v>1.2848569904859667E-3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1.0182292657517498</v>
      </c>
      <c r="G114" s="1">
        <f t="shared" ref="G114:Q114" si="129">SUM(G115:G129)</f>
        <v>1.1349797402122472</v>
      </c>
      <c r="H114" s="1">
        <f t="shared" si="129"/>
        <v>1.4138815446858755</v>
      </c>
      <c r="I114" s="1">
        <f t="shared" si="129"/>
        <v>1.4187580160470439</v>
      </c>
      <c r="J114" s="1">
        <f t="shared" si="129"/>
        <v>1.5009286650275322</v>
      </c>
      <c r="K114" s="1">
        <f t="shared" si="129"/>
        <v>1.5230319464607129</v>
      </c>
      <c r="L114" s="1">
        <f t="shared" si="129"/>
        <v>1.60613416902854</v>
      </c>
      <c r="M114" s="1">
        <f t="shared" si="129"/>
        <v>1.5839571888581969</v>
      </c>
      <c r="N114" s="1">
        <f t="shared" si="129"/>
        <v>3.2467468936187438</v>
      </c>
      <c r="O114" s="1">
        <f t="shared" si="129"/>
        <v>3.6032196629607318</v>
      </c>
      <c r="P114" s="1">
        <f t="shared" si="129"/>
        <v>3.8225507571002559</v>
      </c>
      <c r="Q114" s="1">
        <f t="shared" si="129"/>
        <v>3.8781387398972345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3.8593948235665485E-5</v>
      </c>
      <c r="L115" s="1">
        <f>'[1]Electricity and CHPs_IN'!V$23/SUM('[1]Electricity and CHPs_IN'!V$22:V$23)*L83</f>
        <v>3.9401785279506241E-4</v>
      </c>
      <c r="M115" s="1">
        <f>'[1]Electricity and CHPs_IN'!W$23/SUM('[1]Electricity and CHPs_IN'!W$22:W$23)*M83</f>
        <v>4.7814726411164804E-3</v>
      </c>
      <c r="N115" s="1">
        <f>'[1]Electricity and CHPs_IN'!X$23/SUM('[1]Electricity and CHPs_IN'!X$22:X$23)*N83</f>
        <v>6.0217563922360653E-3</v>
      </c>
      <c r="O115" s="1">
        <f>'[1]Electricity and CHPs_IN'!Y$23/SUM('[1]Electricity and CHPs_IN'!Y$22:Y$23)*O83</f>
        <v>7.4412970637821726E-3</v>
      </c>
      <c r="P115" s="1">
        <f>'[1]Electricity and CHPs_IN'!Z$23/SUM('[1]Electricity and CHPs_IN'!Z$22:Z$23)*P83</f>
        <v>8.2163588392343487E-3</v>
      </c>
      <c r="Q115" s="1">
        <f>'[1]Electricity and CHPs_IN'!AA$23/SUM('[1]Electricity and CHPs_IN'!AA$22:AA$23)*Q83</f>
        <v>1.2071170529900453E-2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1.0699148984033105E-5</v>
      </c>
      <c r="L116" s="1">
        <f>'[1]Electricity and CHPs_IN'!V$23/SUM('[1]Electricity and CHPs_IN'!V$22:V$23)*L84</f>
        <v>1.2928649823062629E-4</v>
      </c>
      <c r="M116" s="1">
        <f>'[1]Electricity and CHPs_IN'!W$23/SUM('[1]Electricity and CHPs_IN'!W$22:W$23)*M84</f>
        <v>8.2022874273863199E-3</v>
      </c>
      <c r="N116" s="1">
        <f>'[1]Electricity and CHPs_IN'!X$23/SUM('[1]Electricity and CHPs_IN'!X$22:X$23)*N84</f>
        <v>1.2387452198715553E-2</v>
      </c>
      <c r="O116" s="1">
        <f>'[1]Electricity and CHPs_IN'!Y$23/SUM('[1]Electricity and CHPs_IN'!Y$22:Y$23)*O84</f>
        <v>1.1968511181350793E-2</v>
      </c>
      <c r="P116" s="1">
        <f>'[1]Electricity and CHPs_IN'!Z$23/SUM('[1]Electricity and CHPs_IN'!Z$22:Z$23)*P84</f>
        <v>1.3199177961135058E-2</v>
      </c>
      <c r="Q116" s="1">
        <f>'[1]Electricity and CHPs_IN'!AA$23/SUM('[1]Electricity and CHPs_IN'!AA$22:AA$23)*Q84</f>
        <v>1.9782189565901286E-2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3.9725545742579538E-4</v>
      </c>
      <c r="M117" s="1">
        <f>'[1]Electricity and CHPs_IN'!W$23/SUM('[1]Electricity and CHPs_IN'!W$22:W$23)*M85</f>
        <v>8.917855287527407E-3</v>
      </c>
      <c r="N117" s="1">
        <f>'[1]Electricity and CHPs_IN'!X$23/SUM('[1]Electricity and CHPs_IN'!X$22:X$23)*N85</f>
        <v>1.057645591769701</v>
      </c>
      <c r="O117" s="1">
        <f>'[1]Electricity and CHPs_IN'!Y$23/SUM('[1]Electricity and CHPs_IN'!Y$22:Y$23)*O85</f>
        <v>1.4137501943841575</v>
      </c>
      <c r="P117" s="1">
        <f>'[1]Electricity and CHPs_IN'!Z$23/SUM('[1]Electricity and CHPs_IN'!Z$22:Z$23)*P85</f>
        <v>1.4004449353167314</v>
      </c>
      <c r="Q117" s="1">
        <f>'[1]Electricity and CHPs_IN'!AA$23/SUM('[1]Electricity and CHPs_IN'!AA$22:AA$23)*Q85</f>
        <v>1.385346148108006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2.4913674974079855E-2</v>
      </c>
      <c r="G118" s="1">
        <f>'[1]Electricity and CHPs_IN'!Q$23/SUM('[1]Electricity and CHPs_IN'!Q$22:Q$23)*G86</f>
        <v>3.7147502317254681E-5</v>
      </c>
      <c r="H118" s="1">
        <f>'[1]Electricity and CHPs_IN'!R$23/SUM('[1]Electricity and CHPs_IN'!R$22:R$23)*H86</f>
        <v>9.5442812433844875E-5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1.7281452079556989E-2</v>
      </c>
      <c r="G120" s="1">
        <f>'[1]Electricity and CHPs_IN'!Q$23/SUM('[1]Electricity and CHPs_IN'!Q$22:Q$23)*G88</f>
        <v>3.1390417643008431E-3</v>
      </c>
      <c r="H120" s="1">
        <f>'[1]Electricity and CHPs_IN'!R$23/SUM('[1]Electricity and CHPs_IN'!R$22:R$23)*H88</f>
        <v>7.2887444362880948E-4</v>
      </c>
      <c r="I120" s="1">
        <f>'[1]Electricity and CHPs_IN'!S$23/SUM('[1]Electricity and CHPs_IN'!S$22:S$23)*I88</f>
        <v>3.1154088340564325E-3</v>
      </c>
      <c r="J120" s="1">
        <f>'[1]Electricity and CHPs_IN'!T$23/SUM('[1]Electricity and CHPs_IN'!T$22:T$23)*J88</f>
        <v>1.781250576557427E-2</v>
      </c>
      <c r="K120" s="1">
        <f>'[1]Electricity and CHPs_IN'!U$23/SUM('[1]Electricity and CHPs_IN'!U$22:U$23)*K88</f>
        <v>3.5198224775598058E-2</v>
      </c>
      <c r="L120" s="1">
        <f>'[1]Electricity and CHPs_IN'!V$23/SUM('[1]Electricity and CHPs_IN'!V$22:V$23)*L88</f>
        <v>0.12514824679102646</v>
      </c>
      <c r="M120" s="1">
        <f>'[1]Electricity and CHPs_IN'!W$23/SUM('[1]Electricity and CHPs_IN'!W$22:W$23)*M88</f>
        <v>4.8012303949078732E-2</v>
      </c>
      <c r="N120" s="1">
        <f>'[1]Electricity and CHPs_IN'!X$23/SUM('[1]Electricity and CHPs_IN'!X$22:X$23)*N88</f>
        <v>0.39174721710856836</v>
      </c>
      <c r="O120" s="1">
        <f>'[1]Electricity and CHPs_IN'!Y$23/SUM('[1]Electricity and CHPs_IN'!Y$22:Y$23)*O88</f>
        <v>0.31308203818700825</v>
      </c>
      <c r="P120" s="1">
        <f>'[1]Electricity and CHPs_IN'!Z$23/SUM('[1]Electricity and CHPs_IN'!Z$22:Z$23)*P88</f>
        <v>0.38530686508357676</v>
      </c>
      <c r="Q120" s="1">
        <f>'[1]Electricity and CHPs_IN'!AA$23/SUM('[1]Electricity and CHPs_IN'!AA$22:AA$23)*Q88</f>
        <v>0.38508211887028776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5.4860245971418103E-4</v>
      </c>
      <c r="L121" s="1">
        <f>'[1]Electricity and CHPs_IN'!V$23/SUM('[1]Electricity and CHPs_IN'!V$22:V$23)*L89</f>
        <v>3.0671355532943989E-3</v>
      </c>
      <c r="M121" s="1">
        <f>'[1]Electricity and CHPs_IN'!W$23/SUM('[1]Electricity and CHPs_IN'!W$22:W$23)*M89</f>
        <v>2.7799958327356971E-2</v>
      </c>
      <c r="N121" s="1">
        <f>'[1]Electricity and CHPs_IN'!X$23/SUM('[1]Electricity and CHPs_IN'!X$22:X$23)*N89</f>
        <v>0.22652211807545883</v>
      </c>
      <c r="O121" s="1">
        <f>'[1]Electricity and CHPs_IN'!Y$23/SUM('[1]Electricity and CHPs_IN'!Y$22:Y$23)*O89</f>
        <v>0.18106265503443986</v>
      </c>
      <c r="P121" s="1">
        <f>'[1]Electricity and CHPs_IN'!Z$23/SUM('[1]Electricity and CHPs_IN'!Z$22:Z$23)*P89</f>
        <v>0.22281885777233981</v>
      </c>
      <c r="Q121" s="1">
        <f>'[1]Electricity and CHPs_IN'!AA$23/SUM('[1]Electricity and CHPs_IN'!AA$22:AA$23)*Q89</f>
        <v>0.22269194694313915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0</v>
      </c>
      <c r="J122" s="1">
        <f>'[1]Electricity and CHPs_IN'!T$23/SUM('[1]Electricity and CHPs_IN'!T$22:T$23)*J90</f>
        <v>2.7605570136042513E-4</v>
      </c>
      <c r="K122" s="1">
        <f>'[1]Electricity and CHPs_IN'!U$23/SUM('[1]Electricity and CHPs_IN'!U$22:U$23)*K90</f>
        <v>1.5165012931388649E-3</v>
      </c>
      <c r="L122" s="1">
        <f>'[1]Electricity and CHPs_IN'!V$23/SUM('[1]Electricity and CHPs_IN'!V$22:V$23)*L90</f>
        <v>1.1781904085732044E-2</v>
      </c>
      <c r="M122" s="1">
        <f>'[1]Electricity and CHPs_IN'!W$23/SUM('[1]Electricity and CHPs_IN'!W$22:W$23)*M90</f>
        <v>5.5964712516570056E-3</v>
      </c>
      <c r="N122" s="1">
        <f>'[1]Electricity and CHPs_IN'!X$23/SUM('[1]Electricity and CHPs_IN'!X$22:X$23)*N90</f>
        <v>4.3168184378868709E-3</v>
      </c>
      <c r="O122" s="1">
        <f>'[1]Electricity and CHPs_IN'!Y$23/SUM('[1]Electricity and CHPs_IN'!Y$22:Y$23)*O90</f>
        <v>5.6825871759492276E-3</v>
      </c>
      <c r="P122" s="1">
        <f>'[1]Electricity and CHPs_IN'!Z$23/SUM('[1]Electricity and CHPs_IN'!Z$22:Z$23)*P90</f>
        <v>3.4556464425859672E-3</v>
      </c>
      <c r="Q122" s="1">
        <f>'[1]Electricity and CHPs_IN'!AA$23/SUM('[1]Electricity and CHPs_IN'!AA$22:AA$23)*Q90</f>
        <v>3.5966004084671409E-3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5.1181456342141106E-4</v>
      </c>
      <c r="G123" s="1">
        <f>'[1]Electricity and CHPs_IN'!Q$23/SUM('[1]Electricity and CHPs_IN'!Q$22:Q$23)*G91</f>
        <v>2.5331505645572177E-4</v>
      </c>
      <c r="H123" s="1">
        <f>'[1]Electricity and CHPs_IN'!R$23/SUM('[1]Electricity and CHPs_IN'!R$22:R$23)*H91</f>
        <v>2.4089311039490264E-4</v>
      </c>
      <c r="I123" s="1">
        <f>'[1]Electricity and CHPs_IN'!S$23/SUM('[1]Electricity and CHPs_IN'!S$22:S$23)*I91</f>
        <v>2.4538760813349149E-4</v>
      </c>
      <c r="J123" s="1">
        <f>'[1]Electricity and CHPs_IN'!T$23/SUM('[1]Electricity and CHPs_IN'!T$22:T$23)*J91</f>
        <v>6.1929500335617326E-4</v>
      </c>
      <c r="K123" s="1">
        <f>'[1]Electricity and CHPs_IN'!U$23/SUM('[1]Electricity and CHPs_IN'!U$22:U$23)*K91</f>
        <v>6.9251515667382842E-4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6.9379659631497699E-3</v>
      </c>
      <c r="O123" s="1">
        <f>'[1]Electricity and CHPs_IN'!Y$23/SUM('[1]Electricity and CHPs_IN'!Y$22:Y$23)*O91</f>
        <v>1.1825841942027559E-2</v>
      </c>
      <c r="P123" s="1">
        <f>'[1]Electricity and CHPs_IN'!Z$23/SUM('[1]Electricity and CHPs_IN'!Z$22:Z$23)*P91</f>
        <v>2.0861107766422696E-2</v>
      </c>
      <c r="Q123" s="1">
        <f>'[1]Electricity and CHPs_IN'!AA$23/SUM('[1]Electricity and CHPs_IN'!AA$22:AA$23)*Q91</f>
        <v>2.4331195708165904E-2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4.187898144686752E-3</v>
      </c>
      <c r="O124" s="1">
        <f>'[1]Electricity and CHPs_IN'!Y$23/SUM('[1]Electricity and CHPs_IN'!Y$22:Y$23)*O92</f>
        <v>7.4390482039353245E-3</v>
      </c>
      <c r="P124" s="1">
        <f>'[1]Electricity and CHPs_IN'!Z$23/SUM('[1]Electricity and CHPs_IN'!Z$22:Z$23)*P92</f>
        <v>7.3915852408992146E-3</v>
      </c>
      <c r="Q124" s="1">
        <f>'[1]Electricity and CHPs_IN'!AA$23/SUM('[1]Electricity and CHPs_IN'!AA$22:AA$23)*Q92</f>
        <v>1.3894069867258503E-2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7.8632299467841656E-4</v>
      </c>
      <c r="G125" s="1">
        <f>'[1]Electricity and CHPs_IN'!Q$23/SUM('[1]Electricity and CHPs_IN'!Q$22:Q$23)*G93</f>
        <v>1.7836299250938749E-3</v>
      </c>
      <c r="H125" s="1">
        <f>'[1]Electricity and CHPs_IN'!R$23/SUM('[1]Electricity and CHPs_IN'!R$22:R$23)*H93</f>
        <v>2.5912618467573193E-3</v>
      </c>
      <c r="I125" s="1">
        <f>'[1]Electricity and CHPs_IN'!S$23/SUM('[1]Electricity and CHPs_IN'!S$22:S$23)*I93</f>
        <v>3.5941664249310853E-3</v>
      </c>
      <c r="J125" s="1">
        <f>'[1]Electricity and CHPs_IN'!T$23/SUM('[1]Electricity and CHPs_IN'!T$22:T$23)*J93</f>
        <v>1.1586263589292253E-2</v>
      </c>
      <c r="K125" s="1">
        <f>'[1]Electricity and CHPs_IN'!U$23/SUM('[1]Electricity and CHPs_IN'!U$22:U$23)*K93</f>
        <v>1.2505050433132195E-2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9.638328273018925E-3</v>
      </c>
      <c r="O125" s="1">
        <f>'[1]Electricity and CHPs_IN'!Y$23/SUM('[1]Electricity and CHPs_IN'!Y$22:Y$23)*O93</f>
        <v>0.10284848834511069</v>
      </c>
      <c r="P125" s="1">
        <f>'[1]Electricity and CHPs_IN'!Z$23/SUM('[1]Electricity and CHPs_IN'!Z$22:Z$23)*P93</f>
        <v>0.10971316388395516</v>
      </c>
      <c r="Q125" s="1">
        <f>'[1]Electricity and CHPs_IN'!AA$23/SUM('[1]Electricity and CHPs_IN'!AA$22:AA$23)*Q93</f>
        <v>0.1281025269057465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9.2970923426858483E-3</v>
      </c>
      <c r="O126" s="1">
        <f>'[1]Electricity and CHPs_IN'!Y$23/SUM('[1]Electricity and CHPs_IN'!Y$22:Y$23)*O94</f>
        <v>1.9021569554178584E-2</v>
      </c>
      <c r="P126" s="1">
        <f>'[1]Electricity and CHPs_IN'!Z$23/SUM('[1]Electricity and CHPs_IN'!Z$22:Z$23)*P94</f>
        <v>1.6405199318789674E-2</v>
      </c>
      <c r="Q126" s="1">
        <f>'[1]Electricity and CHPs_IN'!AA$23/SUM('[1]Electricity and CHPs_IN'!AA$22:AA$23)*Q94</f>
        <v>3.4281645840304756E-2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0.95940358870742104</v>
      </c>
      <c r="G127" s="1">
        <f t="shared" ref="G127:Q127" si="132">G95</f>
        <v>1.1065437304654291</v>
      </c>
      <c r="H127" s="1">
        <f t="shared" si="132"/>
        <v>1.4020870204901048</v>
      </c>
      <c r="I127" s="1">
        <f t="shared" si="132"/>
        <v>1.4022092300824429</v>
      </c>
      <c r="J127" s="1">
        <f t="shared" si="132"/>
        <v>1.4436200546710758</v>
      </c>
      <c r="K127" s="1">
        <f t="shared" si="132"/>
        <v>1.4436420050633865</v>
      </c>
      <c r="L127" s="1">
        <f t="shared" si="132"/>
        <v>1.4652163227900357</v>
      </c>
      <c r="M127" s="1">
        <f t="shared" si="132"/>
        <v>1.480646839974074</v>
      </c>
      <c r="N127" s="1">
        <f t="shared" si="132"/>
        <v>1.5052392935247019</v>
      </c>
      <c r="O127" s="1">
        <f t="shared" si="132"/>
        <v>1.5083917278303554</v>
      </c>
      <c r="P127" s="1">
        <f t="shared" si="132"/>
        <v>1.614865668518541</v>
      </c>
      <c r="Q127" s="1">
        <f t="shared" si="132"/>
        <v>1.6150748670098727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1.533241243259206E-2</v>
      </c>
      <c r="G128" s="1">
        <f>'[1]Electricity and CHPs_IN'!Q$23/SUM('[1]Electricity and CHPs_IN'!Q$22:Q$23)*G96</f>
        <v>2.3222875498650635E-2</v>
      </c>
      <c r="H128" s="1">
        <f>'[1]Electricity and CHPs_IN'!R$23/SUM('[1]Electricity and CHPs_IN'!R$22:R$23)*H96</f>
        <v>8.1380519825558408E-3</v>
      </c>
      <c r="I128" s="1">
        <f>'[1]Electricity and CHPs_IN'!S$23/SUM('[1]Electricity and CHPs_IN'!S$22:S$23)*I96</f>
        <v>9.5938230974799647E-3</v>
      </c>
      <c r="J128" s="1">
        <f>'[1]Electricity and CHPs_IN'!T$23/SUM('[1]Electricity and CHPs_IN'!T$22:T$23)*J96</f>
        <v>2.7014490296873105E-2</v>
      </c>
      <c r="K128" s="1">
        <f>'[1]Electricity and CHPs_IN'!U$23/SUM('[1]Electricity and CHPs_IN'!U$22:U$23)*K96</f>
        <v>2.8879754181849637E-2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9.1799352681434347E-3</v>
      </c>
      <c r="O128" s="1">
        <f>'[1]Electricity and CHPs_IN'!Y$23/SUM('[1]Electricity and CHPs_IN'!Y$22:Y$23)*O96</f>
        <v>1.3722710905509448E-2</v>
      </c>
      <c r="P128" s="1">
        <f>'[1]Electricity and CHPs_IN'!Z$23/SUM('[1]Electricity and CHPs_IN'!Z$22:Z$23)*P96</f>
        <v>1.3862573763089456E-2</v>
      </c>
      <c r="Q128" s="1">
        <f>'[1]Electricity and CHPs_IN'!AA$23/SUM('[1]Electricity and CHPs_IN'!AA$22:AA$23)*Q96</f>
        <v>2.0515438051719508E-2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3.6254261197907916E-3</v>
      </c>
      <c r="O129" s="1">
        <f>'[1]Electricity and CHPs_IN'!Y$23/SUM('[1]Electricity and CHPs_IN'!Y$22:Y$23)*O97</f>
        <v>6.9829931529270658E-3</v>
      </c>
      <c r="P129" s="1">
        <f>'[1]Electricity and CHPs_IN'!Z$23/SUM('[1]Electricity and CHPs_IN'!Z$22:Z$23)*P97</f>
        <v>6.0096171929557522E-3</v>
      </c>
      <c r="Q129" s="1">
        <f>'[1]Electricity and CHPs_IN'!AA$23/SUM('[1]Electricity and CHPs_IN'!AA$22:AA$23)*Q97</f>
        <v>1.3368822088464648E-2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8.2846676266007115</v>
      </c>
      <c r="G130" s="1">
        <f t="shared" ref="G130:Q130" si="133">SUM(G131:G136)</f>
        <v>9.0072793640298201</v>
      </c>
      <c r="H130" s="1">
        <f t="shared" si="133"/>
        <v>10.048497172732183</v>
      </c>
      <c r="I130" s="1">
        <f t="shared" si="133"/>
        <v>9.1374137043502337</v>
      </c>
      <c r="J130" s="1">
        <f t="shared" si="133"/>
        <v>9.2168138772264392</v>
      </c>
      <c r="K130" s="1">
        <f t="shared" si="133"/>
        <v>10.194783316008719</v>
      </c>
      <c r="L130" s="1">
        <f t="shared" si="133"/>
        <v>11.374575203089909</v>
      </c>
      <c r="M130" s="1">
        <f t="shared" si="133"/>
        <v>12.209553956919496</v>
      </c>
      <c r="N130" s="1">
        <f t="shared" si="133"/>
        <v>11.636630090199551</v>
      </c>
      <c r="O130" s="1">
        <f t="shared" si="133"/>
        <v>11.138100191935939</v>
      </c>
      <c r="P130" s="1">
        <f t="shared" si="133"/>
        <v>11.139235178662684</v>
      </c>
      <c r="Q130" s="1">
        <f t="shared" si="133"/>
        <v>11.140199964997038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6.5070197547912132</v>
      </c>
      <c r="G131" s="1">
        <f>'[1]Electricity and CHPs'!C19</f>
        <v>7.3421825702484318</v>
      </c>
      <c r="H131" s="1">
        <f>'[1]Electricity and CHPs'!D19</f>
        <v>8.3647646515258245</v>
      </c>
      <c r="I131" s="1">
        <f>'[1]Electricity and CHPs'!E19</f>
        <v>7.3981611132723106</v>
      </c>
      <c r="J131" s="1">
        <f>'[1]Electricity and CHPs'!F19</f>
        <v>7.4918836688151247</v>
      </c>
      <c r="K131" s="1">
        <f>'[1]Electricity and CHPs'!G19</f>
        <v>7.2252015267896361</v>
      </c>
      <c r="L131" s="1">
        <f>'[1]Electricity and CHPs'!H19</f>
        <v>4.8864884864420945</v>
      </c>
      <c r="M131" s="1">
        <f>'[1]Electricity and CHPs'!I19</f>
        <v>5.126390705940068</v>
      </c>
      <c r="N131" s="1">
        <f>'[1]Electricity and CHPs'!J19</f>
        <v>4.8881358187509711</v>
      </c>
      <c r="O131" s="1">
        <f>'[1]Electricity and CHPs'!K19</f>
        <v>4.6566448539333285</v>
      </c>
      <c r="P131" s="1">
        <f>'[1]Electricity and CHPs'!L19</f>
        <v>4.6563001375173547</v>
      </c>
      <c r="Q131" s="1">
        <f>'[1]Electricity and CHPs'!M19</f>
        <v>4.6566054631408695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1.0855079951892872</v>
      </c>
      <c r="L132" s="1">
        <f>'[1]Electricity and CHPs'!H20</f>
        <v>4.6791085125700533</v>
      </c>
      <c r="M132" s="1">
        <f>'[1]Electricity and CHPs'!I20</f>
        <v>4.8958761212770456</v>
      </c>
      <c r="N132" s="1">
        <f>'[1]Electricity and CHPs'!J20</f>
        <v>4.6683074466538015</v>
      </c>
      <c r="O132" s="1">
        <f>'[1]Electricity and CHPs'!K20</f>
        <v>4.4472524461611505</v>
      </c>
      <c r="P132" s="1">
        <f>'[1]Electricity and CHPs'!L20</f>
        <v>4.4469313628200373</v>
      </c>
      <c r="Q132" s="1">
        <f>'[1]Electricity and CHPs'!M20</f>
        <v>4.4472665291534108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1.5475683434201577</v>
      </c>
      <c r="G133" s="1">
        <f>'[1]Electricity and CHPs'!C26</f>
        <v>1.4215134228020607</v>
      </c>
      <c r="H133" s="1">
        <f>'[1]Electricity and CHPs'!D26</f>
        <v>1.347006556184724</v>
      </c>
      <c r="I133" s="1">
        <f>'[1]Electricity and CHPs'!E26</f>
        <v>1.4062854711296471</v>
      </c>
      <c r="J133" s="1">
        <f>'[1]Electricity and CHPs'!F26</f>
        <v>1.3957230446272173</v>
      </c>
      <c r="K133" s="1">
        <f>'[1]Electricity and CHPs'!G26</f>
        <v>1.3768171483026299</v>
      </c>
      <c r="L133" s="1">
        <f>'[1]Electricity and CHPs'!H26</f>
        <v>0.73306219831234409</v>
      </c>
      <c r="M133" s="1">
        <f>'[1]Electricity and CHPs'!I26</f>
        <v>0.75043053554200745</v>
      </c>
      <c r="N133" s="1">
        <f>'[1]Electricity and CHPs'!J26</f>
        <v>0.73971927401154858</v>
      </c>
      <c r="O133" s="1">
        <f>'[1]Electricity and CHPs'!K26</f>
        <v>0.72917787015493796</v>
      </c>
      <c r="P133" s="1">
        <f>'[1]Electricity and CHPs'!L26</f>
        <v>0.73087107444161103</v>
      </c>
      <c r="Q133" s="1">
        <f>'[1]Electricity and CHPs'!M26</f>
        <v>0.73106256194887798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0.18163498209882534</v>
      </c>
      <c r="L134" s="1">
        <f>'[1]Electricity and CHPs'!H27</f>
        <v>0.75622732207311871</v>
      </c>
      <c r="M134" s="1">
        <f>'[1]Electricity and CHPs'!I27</f>
        <v>0.78410981626961163</v>
      </c>
      <c r="N134" s="1">
        <f>'[1]Electricity and CHPs'!J27</f>
        <v>0.74767482578624145</v>
      </c>
      <c r="O134" s="1">
        <f>'[1]Electricity and CHPs'!K27</f>
        <v>0.71226473016707226</v>
      </c>
      <c r="P134" s="1">
        <f>'[1]Electricity and CHPs'!L27</f>
        <v>0.71222337999798147</v>
      </c>
      <c r="Q134" s="1">
        <f>'[1]Electricity and CHPs'!M27</f>
        <v>0.71226965531259168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0.2300795283893417</v>
      </c>
      <c r="G135" s="1">
        <f>'[1]Electricity and CHPs'!C44</f>
        <v>0.24358337097932775</v>
      </c>
      <c r="H135" s="1">
        <f>'[1]Electricity and CHPs'!D44</f>
        <v>0.33672596502163543</v>
      </c>
      <c r="I135" s="1">
        <f>'[1]Electricity and CHPs'!E44</f>
        <v>0.33296711994827466</v>
      </c>
      <c r="J135" s="1">
        <f>'[1]Electricity and CHPs'!F44</f>
        <v>0.32920716378409698</v>
      </c>
      <c r="K135" s="1">
        <f>'[1]Electricity and CHPs'!G44</f>
        <v>0.30755858256799418</v>
      </c>
      <c r="L135" s="1">
        <f>'[1]Electricity and CHPs'!H44</f>
        <v>1.2416934580115038E-3</v>
      </c>
      <c r="M135" s="1">
        <f>'[1]Electricity and CHPs'!I44</f>
        <v>8.4116163333259047E-4</v>
      </c>
      <c r="N135" s="1">
        <f>'[1]Electricity and CHPs'!J44</f>
        <v>7.6022117438435781E-4</v>
      </c>
      <c r="O135" s="1">
        <f>'[1]Electricity and CHPs'!K44</f>
        <v>5.6046491688558459E-4</v>
      </c>
      <c r="P135" s="1">
        <f>'[1]Electricity and CHPs'!L44</f>
        <v>3.8764136228723112E-4</v>
      </c>
      <c r="Q135" s="1">
        <f>'[1]Electricity and CHPs'!M44</f>
        <v>1.9910922838853526E-4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1.8063081060344963E-2</v>
      </c>
      <c r="L136" s="1">
        <f>'[1]Electricity and CHPs'!H45</f>
        <v>0.31844699023428708</v>
      </c>
      <c r="M136" s="1">
        <f>'[1]Electricity and CHPs'!I45</f>
        <v>0.65190561625743326</v>
      </c>
      <c r="N136" s="1">
        <f>'[1]Electricity and CHPs'!J45</f>
        <v>0.59203250382260253</v>
      </c>
      <c r="O136" s="1">
        <f>'[1]Electricity and CHPs'!K45</f>
        <v>0.59219982660256332</v>
      </c>
      <c r="P136" s="1">
        <f>'[1]Electricity and CHPs'!L45</f>
        <v>0.5925215825234128</v>
      </c>
      <c r="Q136" s="1">
        <f>'[1]Electricity and CHPs'!M45</f>
        <v>0.59279664621289985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4.0272940491056852</v>
      </c>
      <c r="G137" s="1">
        <f t="shared" ref="G137:K137" si="135">SUM(G138:G141)</f>
        <v>4.3818479965252459</v>
      </c>
      <c r="H137" s="1">
        <f t="shared" si="135"/>
        <v>4.855885603855274</v>
      </c>
      <c r="I137" s="1">
        <f t="shared" si="135"/>
        <v>4.4022232922009783</v>
      </c>
      <c r="J137" s="1">
        <f t="shared" si="135"/>
        <v>4.4438033567211708</v>
      </c>
      <c r="K137" s="1">
        <f t="shared" si="135"/>
        <v>4.9345808261901887</v>
      </c>
      <c r="L137" s="1">
        <f t="shared" ref="L137:O137" si="136">SUM(L138:L141)</f>
        <v>5.5274432596988055</v>
      </c>
      <c r="M137" s="1">
        <f t="shared" si="136"/>
        <v>5.7784035895143653</v>
      </c>
      <c r="N137" s="1">
        <f t="shared" si="136"/>
        <v>5.5219186826012816</v>
      </c>
      <c r="O137" s="1">
        <f t="shared" si="136"/>
        <v>5.272669950208245</v>
      </c>
      <c r="P137" s="1">
        <f>SUM(P138:P141)</f>
        <v>5.273162977388492</v>
      </c>
      <c r="Q137" s="1">
        <f>SUM(Q138:Q141)</f>
        <v>5.2736021047778747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3.2535098773956066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3.6710912851242159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4.1823823257629122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3.6990805566361549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3.7459418344075623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3.6126007633948176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2.4432442432210473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2.563195352970034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2.444067909375486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2.3283224269666642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2.3281500687586774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2.3283027315704348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0.5427539975946436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2.3395542562850267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2.4479380606385228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2.3341537233269007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2.2236262230805752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2.2234656814100187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2.2236332645767054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0.77378417171007885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0.71075671140103036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0.67350327809236199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0.70314273556482343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0.69786152231360865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0.68840857415131496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0.36653109915617205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0.37521526777100372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0.36985963700577429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0.36458893507746898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0.36543553722080557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0.36553128097443899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9.0817491049412669E-2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0.37811366103655936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0.39205490813480581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0.37383741289312072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0.35613236508353618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0.35611168999899073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0.35613482765629578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4.2573735774950272</v>
      </c>
      <c r="G144" s="1">
        <f t="shared" ref="G144:K144" si="137">SUM(G145:G150)</f>
        <v>4.6254313675045733</v>
      </c>
      <c r="H144" s="1">
        <f t="shared" si="137"/>
        <v>5.1926115688769094</v>
      </c>
      <c r="I144" s="1">
        <f t="shared" si="137"/>
        <v>4.7351904121492536</v>
      </c>
      <c r="J144" s="1">
        <f t="shared" si="137"/>
        <v>4.7730105205052675</v>
      </c>
      <c r="K144" s="1">
        <f t="shared" si="137"/>
        <v>5.2602024898185293</v>
      </c>
      <c r="L144" s="1">
        <f t="shared" ref="L144:O144" si="138">SUM(L145:L150)</f>
        <v>5.847131943391104</v>
      </c>
      <c r="M144" s="1">
        <f t="shared" si="138"/>
        <v>6.4311503674051309</v>
      </c>
      <c r="N144" s="1">
        <f t="shared" si="138"/>
        <v>6.1147114075982678</v>
      </c>
      <c r="O144" s="1">
        <f t="shared" si="138"/>
        <v>5.8654302417276938</v>
      </c>
      <c r="P144" s="1">
        <f>SUM(P145:P150)</f>
        <v>5.8660722012741928</v>
      </c>
      <c r="Q144" s="1">
        <f>SUM(Q145:Q150)</f>
        <v>5.866597860219164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3.2535098773956066</v>
      </c>
      <c r="G145" s="1">
        <f t="shared" ref="G145:K145" si="139">G131-G138</f>
        <v>3.6710912851242159</v>
      </c>
      <c r="H145" s="1">
        <f t="shared" si="139"/>
        <v>4.1823823257629122</v>
      </c>
      <c r="I145" s="1">
        <f t="shared" si="139"/>
        <v>3.6990805566361558</v>
      </c>
      <c r="J145" s="1">
        <f t="shared" si="139"/>
        <v>3.7459418344075623</v>
      </c>
      <c r="K145" s="1">
        <f t="shared" si="139"/>
        <v>3.6126007633948185</v>
      </c>
      <c r="L145" s="1">
        <f t="shared" ref="L145:O145" si="140">L131-L138</f>
        <v>2.4432442432210473</v>
      </c>
      <c r="M145" s="1">
        <f t="shared" si="140"/>
        <v>2.563195352970034</v>
      </c>
      <c r="N145" s="1">
        <f t="shared" si="140"/>
        <v>2.4440679093754851</v>
      </c>
      <c r="O145" s="1">
        <f t="shared" si="140"/>
        <v>2.3283224269666642</v>
      </c>
      <c r="P145" s="1">
        <f t="shared" ref="P145:Q150" si="141">P131-P138</f>
        <v>2.3281500687586774</v>
      </c>
      <c r="Q145" s="1">
        <f t="shared" si="141"/>
        <v>2.3283027315704348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0.5427539975946436</v>
      </c>
      <c r="L146" s="1">
        <f t="shared" ref="L146:O146" si="143">L132-L139</f>
        <v>2.3395542562850267</v>
      </c>
      <c r="M146" s="1">
        <f t="shared" si="143"/>
        <v>2.4479380606385228</v>
      </c>
      <c r="N146" s="1">
        <f t="shared" si="143"/>
        <v>2.3341537233269007</v>
      </c>
      <c r="O146" s="1">
        <f t="shared" si="143"/>
        <v>2.2236262230805752</v>
      </c>
      <c r="P146" s="1">
        <f t="shared" si="141"/>
        <v>2.2234656814100187</v>
      </c>
      <c r="Q146" s="1">
        <f t="shared" si="141"/>
        <v>2.2236332645767054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0.77378417171007885</v>
      </c>
      <c r="G147" s="1">
        <f t="shared" si="144"/>
        <v>0.71075671140103036</v>
      </c>
      <c r="H147" s="1">
        <f t="shared" si="144"/>
        <v>0.67350327809236199</v>
      </c>
      <c r="I147" s="1">
        <f t="shared" si="144"/>
        <v>0.70314273556482365</v>
      </c>
      <c r="J147" s="1">
        <f t="shared" si="144"/>
        <v>0.69786152231360865</v>
      </c>
      <c r="K147" s="1">
        <f t="shared" si="144"/>
        <v>0.68840857415131496</v>
      </c>
      <c r="L147" s="1">
        <f t="shared" ref="L147:O147" si="145">L133-L140</f>
        <v>0.36653109915617205</v>
      </c>
      <c r="M147" s="1">
        <f t="shared" si="145"/>
        <v>0.37521526777100372</v>
      </c>
      <c r="N147" s="1">
        <f t="shared" si="145"/>
        <v>0.36985963700577429</v>
      </c>
      <c r="O147" s="1">
        <f t="shared" si="145"/>
        <v>0.36458893507746898</v>
      </c>
      <c r="P147" s="1">
        <f t="shared" si="141"/>
        <v>0.36543553722080546</v>
      </c>
      <c r="Q147" s="1">
        <f t="shared" si="141"/>
        <v>0.36553128097443899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9.0817491049412669E-2</v>
      </c>
      <c r="L148" s="1">
        <f t="shared" ref="L148:O148" si="147">L134-L141</f>
        <v>0.37811366103655936</v>
      </c>
      <c r="M148" s="1">
        <f t="shared" si="147"/>
        <v>0.39205490813480581</v>
      </c>
      <c r="N148" s="1">
        <f t="shared" si="147"/>
        <v>0.37383741289312072</v>
      </c>
      <c r="O148" s="1">
        <f t="shared" si="147"/>
        <v>0.35613236508353607</v>
      </c>
      <c r="P148" s="1">
        <f t="shared" si="141"/>
        <v>0.35611168999899073</v>
      </c>
      <c r="Q148" s="1">
        <f t="shared" si="141"/>
        <v>0.35613482765629589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0.2300795283893417</v>
      </c>
      <c r="G149" s="1">
        <f t="shared" si="148"/>
        <v>0.24358337097932775</v>
      </c>
      <c r="H149" s="1">
        <f t="shared" si="148"/>
        <v>0.33672596502163543</v>
      </c>
      <c r="I149" s="1">
        <f t="shared" si="148"/>
        <v>0.33296711994827466</v>
      </c>
      <c r="J149" s="1">
        <f t="shared" si="148"/>
        <v>0.32920716378409698</v>
      </c>
      <c r="K149" s="1">
        <f t="shared" si="148"/>
        <v>0.30755858256799418</v>
      </c>
      <c r="L149" s="1">
        <f t="shared" ref="L149:O149" si="149">L135-L142</f>
        <v>1.2416934580115038E-3</v>
      </c>
      <c r="M149" s="1">
        <f t="shared" si="149"/>
        <v>8.4116163333259047E-4</v>
      </c>
      <c r="N149" s="1">
        <f t="shared" si="149"/>
        <v>7.6022117438435781E-4</v>
      </c>
      <c r="O149" s="1">
        <f t="shared" si="149"/>
        <v>5.6046491688558459E-4</v>
      </c>
      <c r="P149" s="1">
        <f t="shared" si="141"/>
        <v>3.8764136228723112E-4</v>
      </c>
      <c r="Q149" s="1">
        <f t="shared" si="141"/>
        <v>1.9910922838853526E-4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1.8063081060344963E-2</v>
      </c>
      <c r="L150" s="1">
        <f t="shared" ref="L150:O150" si="154">L136-L143</f>
        <v>0.31844699023428708</v>
      </c>
      <c r="M150" s="1">
        <f t="shared" si="154"/>
        <v>0.65190561625743326</v>
      </c>
      <c r="N150" s="1">
        <f t="shared" si="154"/>
        <v>0.59203250382260253</v>
      </c>
      <c r="O150" s="1">
        <f t="shared" si="154"/>
        <v>0.59219982660256332</v>
      </c>
      <c r="P150" s="1">
        <f t="shared" si="141"/>
        <v>0.5925215825234128</v>
      </c>
      <c r="Q150" s="1">
        <f t="shared" si="141"/>
        <v>0.59279664621289985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0.49690453035657522</v>
      </c>
      <c r="G151" s="1">
        <f t="shared" ref="G151:K151" si="155">SUM(G152:G158)</f>
        <v>0.49692768123688053</v>
      </c>
      <c r="H151" s="1">
        <f t="shared" si="155"/>
        <v>1.5900469428032964</v>
      </c>
      <c r="I151" s="1">
        <f t="shared" si="155"/>
        <v>1.5910794437075395</v>
      </c>
      <c r="J151" s="1">
        <f t="shared" si="155"/>
        <v>1.5915195859295554</v>
      </c>
      <c r="K151" s="1">
        <f t="shared" si="155"/>
        <v>3.429617339062133</v>
      </c>
      <c r="L151" s="1">
        <f t="shared" ref="L151:O151" si="156">SUM(L152:L158)</f>
        <v>5.215091912151248</v>
      </c>
      <c r="M151" s="1">
        <f t="shared" si="156"/>
        <v>5.8871326286493675</v>
      </c>
      <c r="N151" s="1">
        <f t="shared" si="156"/>
        <v>5.885108231058604</v>
      </c>
      <c r="O151" s="1">
        <f t="shared" si="156"/>
        <v>5.8872364335908385</v>
      </c>
      <c r="P151" s="1">
        <f>SUM(P152:P158)</f>
        <v>5.8872814898243071</v>
      </c>
      <c r="Q151" s="1">
        <f>SUM(Q152:Q158)</f>
        <v>5.8877291169714265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0.32428780084652409</v>
      </c>
      <c r="G152" s="1">
        <f>'[1]Electricity and CHPs'!C25</f>
        <v>1.0876311555729999E-3</v>
      </c>
      <c r="H152" s="1">
        <f>'[1]Electricity and CHPs'!D25</f>
        <v>0.443319343627125</v>
      </c>
      <c r="I152" s="1">
        <f>'[1]Electricity and CHPs'!E25</f>
        <v>1.0710674948168937E-2</v>
      </c>
      <c r="J152" s="1">
        <f>'[1]Electricity and CHPs'!F25</f>
        <v>0.17766736127209151</v>
      </c>
      <c r="K152" s="1">
        <f>'[1]Electricity and CHPs'!G25</f>
        <v>0.66108524643278965</v>
      </c>
      <c r="L152" s="1">
        <f>'[1]Electricity and CHPs'!H25</f>
        <v>0.26960160905880393</v>
      </c>
      <c r="M152" s="1">
        <f>'[1]Electricity and CHPs'!I25</f>
        <v>0.55782633168209472</v>
      </c>
      <c r="N152" s="1">
        <f>'[1]Electricity and CHPs'!J25</f>
        <v>0.96964050801405599</v>
      </c>
      <c r="O152" s="1">
        <f>'[1]Electricity and CHPs'!K25</f>
        <v>1.0459362629268774</v>
      </c>
      <c r="P152" s="1">
        <f>'[1]Electricity and CHPs'!L25</f>
        <v>1.0566819968645604</v>
      </c>
      <c r="Q152" s="1">
        <f>'[1]Electricity and CHPs'!M25</f>
        <v>1.0619928004705488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4.22167895584842E-4</v>
      </c>
      <c r="L153" s="1">
        <f>'[1]Electricity and CHPs'!H31</f>
        <v>1.0540042677148947E-2</v>
      </c>
      <c r="M153" s="1">
        <f>'[1]Electricity and CHPs'!I31</f>
        <v>0.234859061727483</v>
      </c>
      <c r="N153" s="1">
        <f>'[1]Electricity and CHPs'!J31</f>
        <v>0.41473176376380599</v>
      </c>
      <c r="O153" s="1">
        <f>'[1]Electricity and CHPs'!K31</f>
        <v>0.4472699584210712</v>
      </c>
      <c r="P153" s="1">
        <f>'[1]Electricity and CHPs'!L31</f>
        <v>0.45193128011588896</v>
      </c>
      <c r="Q153" s="1">
        <f>'[1]Electricity and CHPs'!M31</f>
        <v>0.45314020232968927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0.17261672951005116</v>
      </c>
      <c r="G154" s="1">
        <f>'[1]Electricity and CHPs'!C42</f>
        <v>0.49584005008130755</v>
      </c>
      <c r="H154" s="1">
        <f>'[1]Electricity and CHPs'!D42</f>
        <v>1.1467275991761714</v>
      </c>
      <c r="I154" s="1">
        <f>'[1]Electricity and CHPs'!E42</f>
        <v>1.56935477520158</v>
      </c>
      <c r="J154" s="1">
        <f>'[1]Electricity and CHPs'!F42</f>
        <v>1.3985230103875099</v>
      </c>
      <c r="K154" s="1">
        <f>'[1]Electricity and CHPs'!G42</f>
        <v>0.82885427561201108</v>
      </c>
      <c r="L154" s="1">
        <f>'[1]Electricity and CHPs'!H42</f>
        <v>1.1311388397257021</v>
      </c>
      <c r="M154" s="1">
        <f>'[1]Electricity and CHPs'!I42</f>
        <v>0.58457740433650407</v>
      </c>
      <c r="N154" s="1">
        <f>'[1]Electricity and CHPs'!J42</f>
        <v>2.0910362160056366E-2</v>
      </c>
      <c r="O154" s="1">
        <f>'[1]Electricity and CHPs'!K42</f>
        <v>4.520772118472129E-3</v>
      </c>
      <c r="P154" s="1">
        <f>'[1]Electricity and CHPs'!L42</f>
        <v>4.4614510605905031E-3</v>
      </c>
      <c r="Q154" s="1">
        <f>'[1]Electricity and CHPs'!M42</f>
        <v>5.0036737646924961E-3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1.837824219114861</v>
      </c>
      <c r="L155" s="1">
        <f>'[1]Electricity and CHPs'!H43</f>
        <v>3.6232701812268733</v>
      </c>
      <c r="M155" s="1">
        <f>'[1]Electricity and CHPs'!I43</f>
        <v>4.2954571429860993</v>
      </c>
      <c r="N155" s="1">
        <f>'[1]Electricity and CHPs'!J43</f>
        <v>4.2933753210519443</v>
      </c>
      <c r="O155" s="1">
        <f>'[1]Electricity and CHPs'!K43</f>
        <v>4.29547715334113</v>
      </c>
      <c r="P155" s="1">
        <f>'[1]Electricity and CHPs'!L43</f>
        <v>4.2954674082520024</v>
      </c>
      <c r="Q155" s="1">
        <f>'[1]Electricity and CHPs'!M43</f>
        <v>4.2955427441329137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2.9349644263295168E-3</v>
      </c>
      <c r="J156" s="1">
        <f>'[1]Electricity and CHPs'!F50</f>
        <v>4.8246702059991957E-3</v>
      </c>
      <c r="K156" s="1">
        <f>'[1]Electricity and CHPs'!G50</f>
        <v>1.2645885355171024E-2</v>
      </c>
      <c r="L156" s="1">
        <f>'[1]Electricity and CHPs'!H50</f>
        <v>1.4287092206774404E-2</v>
      </c>
      <c r="M156" s="1">
        <f>'[1]Electricity and CHPs'!I50</f>
        <v>2.5532490144276006E-2</v>
      </c>
      <c r="N156" s="1">
        <f>'[1]Electricity and CHPs'!J50</f>
        <v>1.7015939806568858E-2</v>
      </c>
      <c r="O156" s="1">
        <f>'[1]Electricity and CHPs'!K50</f>
        <v>1.2218966048900663E-2</v>
      </c>
      <c r="P156" s="1">
        <f>'[1]Electricity and CHPs'!L50</f>
        <v>1.1096287943190149E-2</v>
      </c>
      <c r="Q156" s="1">
        <f>'[1]Electricity and CHPs'!M50</f>
        <v>1.4906255397891859E-2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4.7198547333730002E-3</v>
      </c>
      <c r="J157" s="1">
        <f>'[1]Electricity and CHPs'!F53</f>
        <v>7.2315266781593866E-3</v>
      </c>
      <c r="K157" s="1">
        <f>'[1]Electricity and CHPs'!G53</f>
        <v>8.040105635519372E-2</v>
      </c>
      <c r="L157" s="1">
        <f>'[1]Electricity and CHPs'!H53</f>
        <v>0.15711485498744723</v>
      </c>
      <c r="M157" s="1">
        <f>'[1]Electricity and CHPs'!I53</f>
        <v>0.16009064161555817</v>
      </c>
      <c r="N157" s="1">
        <f>'[1]Electricity and CHPs'!J53</f>
        <v>0.14884060995697793</v>
      </c>
      <c r="O157" s="1">
        <f>'[1]Electricity and CHPs'!K53</f>
        <v>7.1670794033763072E-2</v>
      </c>
      <c r="P157" s="1">
        <f>'[1]Electricity and CHPs'!L53</f>
        <v>5.8995350047731848E-2</v>
      </c>
      <c r="Q157" s="1">
        <f>'[1]Electricity and CHPs'!M53</f>
        <v>4.4569880350851819E-2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3.3591743980880425E-3</v>
      </c>
      <c r="J158" s="1">
        <f>'[1]Electricity and CHPs'!F56</f>
        <v>3.2730173857953761E-3</v>
      </c>
      <c r="K158" s="1">
        <f>'[1]Electricity and CHPs'!G56</f>
        <v>8.3844882965216343E-3</v>
      </c>
      <c r="L158" s="1">
        <f>'[1]Electricity and CHPs'!H56</f>
        <v>9.1392922684988467E-3</v>
      </c>
      <c r="M158" s="1">
        <f>'[1]Electricity and CHPs'!I56</f>
        <v>2.8789556157351466E-2</v>
      </c>
      <c r="N158" s="1">
        <f>'[1]Electricity and CHPs'!J56</f>
        <v>2.0593726305194387E-2</v>
      </c>
      <c r="O158" s="1">
        <f>'[1]Electricity and CHPs'!K56</f>
        <v>1.0142526700624387E-2</v>
      </c>
      <c r="P158" s="1">
        <f>'[1]Electricity and CHPs'!L56</f>
        <v>8.6477155403433294E-3</v>
      </c>
      <c r="Q158" s="1">
        <f>'[1]Electricity and CHPs'!M56</f>
        <v>1.2573560524838977E-2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0.54529229425869519</v>
      </c>
      <c r="H159" s="1">
        <f t="shared" si="157"/>
        <v>0.50316489259224451</v>
      </c>
      <c r="I159" s="1">
        <f t="shared" si="157"/>
        <v>0.8656492381105505</v>
      </c>
      <c r="J159" s="1">
        <f t="shared" si="157"/>
        <v>0.91213525871516532</v>
      </c>
      <c r="K159" s="1">
        <f t="shared" si="157"/>
        <v>0.91276551361323377</v>
      </c>
      <c r="L159" s="1">
        <f t="shared" si="157"/>
        <v>1.0201346492809544</v>
      </c>
      <c r="M159" s="1">
        <f t="shared" si="157"/>
        <v>1.0209982871765344</v>
      </c>
      <c r="N159" s="1">
        <f t="shared" si="157"/>
        <v>1.0235388153593252</v>
      </c>
      <c r="O159" s="1">
        <f t="shared" si="157"/>
        <v>1.0245885959827623</v>
      </c>
      <c r="P159" s="1">
        <f>P160</f>
        <v>1.025003789766243</v>
      </c>
      <c r="Q159" s="1">
        <f>Q160</f>
        <v>1.0251035943708178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0.54529229425869519</v>
      </c>
      <c r="H160" s="1">
        <f>'[1]Electricity and CHPs'!D33</f>
        <v>0.50316489259224451</v>
      </c>
      <c r="I160" s="1">
        <f>'[1]Electricity and CHPs'!E33</f>
        <v>0.8656492381105505</v>
      </c>
      <c r="J160" s="1">
        <f>'[1]Electricity and CHPs'!F33</f>
        <v>0.91213525871516532</v>
      </c>
      <c r="K160" s="1">
        <f>'[1]Electricity and CHPs'!G33</f>
        <v>0.91276551361323377</v>
      </c>
      <c r="L160" s="1">
        <f>'[1]Electricity and CHPs'!H33</f>
        <v>1.0201346492809544</v>
      </c>
      <c r="M160" s="1">
        <f>'[1]Electricity and CHPs'!I33</f>
        <v>1.0209982871765344</v>
      </c>
      <c r="N160" s="1">
        <f>'[1]Electricity and CHPs'!J33</f>
        <v>1.0235388153593252</v>
      </c>
      <c r="O160" s="1">
        <f>'[1]Electricity and CHPs'!K33</f>
        <v>1.0245885959827623</v>
      </c>
      <c r="P160" s="1">
        <f>'[1]Electricity and CHPs'!L33</f>
        <v>1.025003789766243</v>
      </c>
      <c r="Q160" s="1">
        <f>'[1]Electricity and CHPs'!M33</f>
        <v>1.0251035943708178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12.821370081592255</v>
      </c>
      <c r="H161" s="1">
        <f t="shared" si="158"/>
        <v>28.800096569245827</v>
      </c>
      <c r="I161" s="1">
        <f t="shared" si="158"/>
        <v>51.107080979407499</v>
      </c>
      <c r="J161" s="1">
        <f t="shared" si="158"/>
        <v>91.089129401458436</v>
      </c>
      <c r="K161" s="1">
        <f t="shared" si="158"/>
        <v>135.08543205639197</v>
      </c>
      <c r="L161" s="1">
        <f t="shared" ref="L161:O161" si="159">SUM(L162:L166)</f>
        <v>153.48553000680786</v>
      </c>
      <c r="M161" s="1">
        <f t="shared" si="159"/>
        <v>162.5619643810895</v>
      </c>
      <c r="N161" s="1">
        <f t="shared" si="159"/>
        <v>167.98101016098329</v>
      </c>
      <c r="O161" s="1">
        <f t="shared" si="159"/>
        <v>173.00842843913088</v>
      </c>
      <c r="P161" s="1">
        <f>SUM(P162:P166)</f>
        <v>167.45886032539192</v>
      </c>
      <c r="Q161" s="1">
        <f>SUM(Q162:Q166)</f>
        <v>169.28594729791985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1.4256685564060585E-3</v>
      </c>
      <c r="I162" s="1">
        <f>'[1]Electricity and CHPs'!E34</f>
        <v>0.34311342454239013</v>
      </c>
      <c r="J162" s="1">
        <f>'[1]Electricity and CHPs'!F34</f>
        <v>2.3203444248198597</v>
      </c>
      <c r="K162" s="1">
        <f>'[1]Electricity and CHPs'!G34</f>
        <v>18.928670132641507</v>
      </c>
      <c r="L162" s="1">
        <f>'[1]Electricity and CHPs'!H34</f>
        <v>30.602915002919282</v>
      </c>
      <c r="M162" s="1">
        <f>'[1]Electricity and CHPs'!I34</f>
        <v>33.411087273509509</v>
      </c>
      <c r="N162" s="1">
        <f>'[1]Electricity and CHPs'!J34</f>
        <v>32.242135494358962</v>
      </c>
      <c r="O162" s="1">
        <f>'[1]Electricity and CHPs'!K34</f>
        <v>30.345497132400055</v>
      </c>
      <c r="P162" s="1">
        <f>'[1]Electricity and CHPs'!L34</f>
        <v>17.518661271315946</v>
      </c>
      <c r="Q162" s="1">
        <f>'[1]Electricity and CHPs'!M34</f>
        <v>11.697233381045626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4.8486224349915323</v>
      </c>
      <c r="H163" s="1">
        <f>'[1]Electricity and CHPs'!D35</f>
        <v>11.810772487572203</v>
      </c>
      <c r="I163" s="1">
        <f>'[1]Electricity and CHPs'!E35</f>
        <v>13.976232760097981</v>
      </c>
      <c r="J163" s="1">
        <f>'[1]Electricity and CHPs'!F35</f>
        <v>19.784635982173715</v>
      </c>
      <c r="K163" s="1">
        <f>'[1]Electricity and CHPs'!G35</f>
        <v>20.793898808585315</v>
      </c>
      <c r="L163" s="1">
        <f>'[1]Electricity and CHPs'!H35</f>
        <v>21.854601855879086</v>
      </c>
      <c r="M163" s="1">
        <f>'[1]Electricity and CHPs'!I35</f>
        <v>22.969407245797235</v>
      </c>
      <c r="N163" s="1">
        <f>'[1]Electricity and CHPs'!J35</f>
        <v>24.14107826048124</v>
      </c>
      <c r="O163" s="1">
        <f>'[1]Electricity and CHPs'!K35</f>
        <v>25.372516506428841</v>
      </c>
      <c r="P163" s="1">
        <f>'[1]Electricity and CHPs'!L35</f>
        <v>26.666770826688406</v>
      </c>
      <c r="Q163" s="1">
        <f>'[1]Electricity and CHPs'!M35</f>
        <v>28.027045295840939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3.3906862501771853</v>
      </c>
      <c r="H164" s="1">
        <f>'[1]Electricity and CHPs'!D36</f>
        <v>7.2399551769826918</v>
      </c>
      <c r="I164" s="1">
        <f>'[1]Electricity and CHPs'!E36</f>
        <v>18.916983193958419</v>
      </c>
      <c r="J164" s="1">
        <f>'[1]Electricity and CHPs'!F36</f>
        <v>28.55314269300257</v>
      </c>
      <c r="K164" s="1">
        <f>'[1]Electricity and CHPs'!G36</f>
        <v>30.010112678689318</v>
      </c>
      <c r="L164" s="1">
        <f>'[1]Electricity and CHPs'!H36</f>
        <v>31.545068645031165</v>
      </c>
      <c r="M164" s="1">
        <f>'[1]Electricity and CHPs'!I36</f>
        <v>33.154190578136117</v>
      </c>
      <c r="N164" s="1">
        <f>'[1]Electricity and CHPs'!J36</f>
        <v>34.845389550670511</v>
      </c>
      <c r="O164" s="1">
        <f>'[1]Electricity and CHPs'!K36</f>
        <v>36.622859228360532</v>
      </c>
      <c r="P164" s="1">
        <f>'[1]Electricity and CHPs'!L36</f>
        <v>38.491006424164681</v>
      </c>
      <c r="Q164" s="1">
        <f>'[1]Electricity and CHPs'!M36</f>
        <v>40.454473366296604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1.28760616193958</v>
      </c>
      <c r="H165" s="1">
        <f>'[1]Electricity and CHPs'!D37</f>
        <v>5.8107679726218384</v>
      </c>
      <c r="I165" s="1">
        <f>'[1]Electricity and CHPs'!E37</f>
        <v>13.46067889395994</v>
      </c>
      <c r="J165" s="1">
        <f>'[1]Electricity and CHPs'!F37</f>
        <v>35.794823158408249</v>
      </c>
      <c r="K165" s="1">
        <f>'[1]Electricity and CHPs'!G37</f>
        <v>37.625881474017945</v>
      </c>
      <c r="L165" s="1">
        <f>'[1]Electricity and CHPs'!H37</f>
        <v>40.341712923716535</v>
      </c>
      <c r="M165" s="1">
        <f>'[1]Electricity and CHPs'!I37</f>
        <v>42.399550408321105</v>
      </c>
      <c r="N165" s="1">
        <f>'[1]Electricity and CHPs'!J37</f>
        <v>44.56235536201126</v>
      </c>
      <c r="O165" s="1">
        <f>'[1]Electricity and CHPs'!K37</f>
        <v>46.835486806357785</v>
      </c>
      <c r="P165" s="1">
        <f>'[1]Electricity and CHPs'!L37</f>
        <v>49.224575442931538</v>
      </c>
      <c r="Q165" s="1">
        <f>'[1]Electricity and CHPs'!M37</f>
        <v>51.735538564244166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3.2944552344839568</v>
      </c>
      <c r="H166" s="1">
        <f>'[1]Electricity and CHPs'!D38</f>
        <v>3.9371752635126893</v>
      </c>
      <c r="I166" s="1">
        <f>'[1]Electricity and CHPs'!E38</f>
        <v>4.4100727068487657</v>
      </c>
      <c r="J166" s="1">
        <f>'[1]Electricity and CHPs'!F38</f>
        <v>4.636183143054037</v>
      </c>
      <c r="K166" s="1">
        <f>'[1]Electricity and CHPs'!G38</f>
        <v>27.726868962457875</v>
      </c>
      <c r="L166" s="1">
        <f>'[1]Electricity and CHPs'!H38</f>
        <v>29.141231579261778</v>
      </c>
      <c r="M166" s="1">
        <f>'[1]Electricity and CHPs'!I38</f>
        <v>30.627728875325513</v>
      </c>
      <c r="N166" s="1">
        <f>'[1]Electricity and CHPs'!J38</f>
        <v>32.190051493461318</v>
      </c>
      <c r="O166" s="1">
        <f>'[1]Electricity and CHPs'!K38</f>
        <v>33.832068765583671</v>
      </c>
      <c r="P166" s="1">
        <f>'[1]Electricity and CHPs'!L38</f>
        <v>35.557846360291357</v>
      </c>
      <c r="Q166" s="1">
        <f>'[1]Electricity and CHPs'!M38</f>
        <v>37.371656690492514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6.4433830472535439E-2</v>
      </c>
      <c r="M167" s="1">
        <f>'[1]Electricity and CHPs'!I32</f>
        <v>6.4377708313955159E-2</v>
      </c>
      <c r="N167" s="1">
        <f>'[1]Electricity and CHPs'!J32</f>
        <v>3.395510311872893E-2</v>
      </c>
      <c r="O167" s="1">
        <f>'[1]Electricity and CHPs'!K32</f>
        <v>6.323077878964567E-2</v>
      </c>
      <c r="P167" s="1">
        <f>'[1]Electricity and CHPs'!L32</f>
        <v>6.3671152591633015E-2</v>
      </c>
      <c r="Q167" s="1">
        <f>'[1]Electricity and CHPs'!M32</f>
        <v>6.4866410771635866E-2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6.4433830472535439E-2</v>
      </c>
      <c r="M168" s="1">
        <f t="shared" si="164"/>
        <v>6.4377708313955159E-2</v>
      </c>
      <c r="N168" s="1">
        <f t="shared" si="164"/>
        <v>3.395510311872893E-2</v>
      </c>
      <c r="O168" s="1">
        <f t="shared" si="164"/>
        <v>6.323077878964567E-2</v>
      </c>
      <c r="P168" s="1">
        <f>P167</f>
        <v>6.3671152591633015E-2</v>
      </c>
      <c r="Q168" s="1">
        <f>Q167</f>
        <v>6.4866410771635866E-2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6.1849115568301423E-3</v>
      </c>
      <c r="J169" s="1">
        <f t="shared" si="165"/>
        <v>0.91223670466940254</v>
      </c>
      <c r="K169" s="1">
        <f t="shared" si="165"/>
        <v>0.71784130593517437</v>
      </c>
      <c r="L169" s="1">
        <f t="shared" ref="L169:O169" si="166">SUM(L170:L172)</f>
        <v>0.78496274530710097</v>
      </c>
      <c r="M169" s="1">
        <f t="shared" si="166"/>
        <v>0.79449566680811579</v>
      </c>
      <c r="N169" s="1">
        <f t="shared" si="166"/>
        <v>1.4832970547451672</v>
      </c>
      <c r="O169" s="1">
        <f t="shared" si="166"/>
        <v>2.0934175435852262</v>
      </c>
      <c r="P169" s="1">
        <f>SUM(P170:P172)</f>
        <v>3.7367509806435542</v>
      </c>
      <c r="Q169" s="1">
        <f>SUM(Q170:Q172)</f>
        <v>3.7448853618517255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0.2568738264644328</v>
      </c>
      <c r="L170" s="1">
        <f>'[1]Electricity and CHPs'!H30</f>
        <v>0.31887987605151186</v>
      </c>
      <c r="M170" s="1">
        <f>'[1]Electricity and CHPs'!I30</f>
        <v>0.31921116564455981</v>
      </c>
      <c r="N170" s="1">
        <f>'[1]Electricity and CHPs'!J30</f>
        <v>0.52775681536502173</v>
      </c>
      <c r="O170" s="1">
        <f>'[1]Electricity and CHPs'!K30</f>
        <v>1.1304132274422247</v>
      </c>
      <c r="P170" s="1">
        <f>'[1]Electricity and CHPs'!L30</f>
        <v>1.1357676957676002</v>
      </c>
      <c r="Q170" s="1">
        <f>'[1]Electricity and CHPs'!M30</f>
        <v>1.1384074454900428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'[1]Electricity and CHPs'!F46</f>
        <v>0.89182146605158585</v>
      </c>
      <c r="K171" s="1">
        <f>'[1]Electricity and CHPs'!G46</f>
        <v>0.43862445149616347</v>
      </c>
      <c r="L171" s="1">
        <f>'[1]Electricity and CHPs'!H46</f>
        <v>0.43865886307488361</v>
      </c>
      <c r="M171" s="1">
        <f>'[1]Electricity and CHPs'!I46</f>
        <v>0.44235152250896886</v>
      </c>
      <c r="N171" s="1">
        <f>'[1]Electricity and CHPs'!J46</f>
        <v>0.90775568925714756</v>
      </c>
      <c r="O171" s="1">
        <f>'[1]Electricity and CHPs'!K46</f>
        <v>0.90788923694813684</v>
      </c>
      <c r="P171" s="1">
        <f>'[1]Electricity and CHPs'!L46</f>
        <v>2.4482286079632063</v>
      </c>
      <c r="Q171" s="1">
        <f>'[1]Electricity and CHPs'!M46</f>
        <v>2.4487831491401466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6.1849115568301423E-3</v>
      </c>
      <c r="J172" s="1">
        <f>'[1]Electricity and CHPs'!F57</f>
        <v>2.0415238617816741E-2</v>
      </c>
      <c r="K172" s="1">
        <f>'[1]Electricity and CHPs'!G57</f>
        <v>2.2343027974578107E-2</v>
      </c>
      <c r="L172" s="1">
        <f>'[1]Electricity and CHPs'!H57</f>
        <v>2.7424006180705542E-2</v>
      </c>
      <c r="M172" s="1">
        <f>'[1]Electricity and CHPs'!I57</f>
        <v>3.2932978654587143E-2</v>
      </c>
      <c r="N172" s="1">
        <f>'[1]Electricity and CHPs'!J57</f>
        <v>4.7784550122997795E-2</v>
      </c>
      <c r="O172" s="1">
        <f>'[1]Electricity and CHPs'!K57</f>
        <v>5.5115079194864809E-2</v>
      </c>
      <c r="P172" s="1">
        <f>'[1]Electricity and CHPs'!L57</f>
        <v>0.15275467691274761</v>
      </c>
      <c r="Q172" s="1">
        <f>'[1]Electricity and CHPs'!M57</f>
        <v>0.15769476722153644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0.15364631546095167</v>
      </c>
      <c r="G173" s="1">
        <f t="shared" ref="G173:K173" si="168">SUM(G174:G180)</f>
        <v>6.8946231982675049E-2</v>
      </c>
      <c r="H173" s="1">
        <f t="shared" si="168"/>
        <v>8.6057240236335306E-2</v>
      </c>
      <c r="I173" s="1">
        <f t="shared" si="168"/>
        <v>0.45532713676015174</v>
      </c>
      <c r="J173" s="1">
        <f t="shared" si="168"/>
        <v>1.9758241746177745</v>
      </c>
      <c r="K173" s="1">
        <f t="shared" si="168"/>
        <v>4.5364357440666954</v>
      </c>
      <c r="L173" s="1">
        <f t="shared" ref="L173:O173" si="169">SUM(L174:L180)</f>
        <v>5.3190654226993912</v>
      </c>
      <c r="M173" s="1">
        <f t="shared" si="169"/>
        <v>11.086619519080285</v>
      </c>
      <c r="N173" s="1">
        <f t="shared" si="169"/>
        <v>11.506259854604512</v>
      </c>
      <c r="O173" s="1">
        <f t="shared" si="169"/>
        <v>13.19414077581008</v>
      </c>
      <c r="P173" s="1">
        <f>SUM(P174:P180)</f>
        <v>12.93571277623632</v>
      </c>
      <c r="Q173" s="1">
        <f>SUM(Q174:Q180)</f>
        <v>12.894715898488492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9.4752269000271463E-2</v>
      </c>
      <c r="G174" s="1">
        <f>'[1]Electricity and CHPs'!C70</f>
        <v>1.61412600140412E-2</v>
      </c>
      <c r="H174" s="1">
        <f>'[1]Electricity and CHPs'!D70</f>
        <v>3.2340197284737388E-2</v>
      </c>
      <c r="I174" s="1">
        <f>'[1]Electricity and CHPs'!E70</f>
        <v>9.4483545766356869E-2</v>
      </c>
      <c r="J174" s="1">
        <f>'[1]Electricity and CHPs'!F70</f>
        <v>7.3901288262000459E-2</v>
      </c>
      <c r="K174" s="1">
        <f>'[1]Electricity and CHPs'!G70</f>
        <v>8.2270969280915734E-2</v>
      </c>
      <c r="L174" s="1">
        <f>'[1]Electricity and CHPs'!H70</f>
        <v>8.8662877087521949E-2</v>
      </c>
      <c r="M174" s="1">
        <f>'[1]Electricity and CHPs'!I70</f>
        <v>9.4509208210149118E-2</v>
      </c>
      <c r="N174" s="1">
        <f>'[1]Electricity and CHPs'!J70</f>
        <v>9.4511768199175256E-2</v>
      </c>
      <c r="O174" s="1">
        <f>'[1]Electricity and CHPs'!K70</f>
        <v>9.4534657244954218E-2</v>
      </c>
      <c r="P174" s="1">
        <f>'[1]Electricity and CHPs'!L70</f>
        <v>9.4518085034923482E-2</v>
      </c>
      <c r="Q174" s="1">
        <f>'[1]Electricity and CHPs'!M70</f>
        <v>9.458117286117726E-2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1.4882626367420758E-2</v>
      </c>
      <c r="G175" s="1">
        <f>'[1]Electricity and CHPs'!C71</f>
        <v>1.1683035607268971E-2</v>
      </c>
      <c r="H175" s="1">
        <f>'[1]Electricity and CHPs'!D71</f>
        <v>1.1990005075621315E-2</v>
      </c>
      <c r="I175" s="1">
        <f>'[1]Electricity and CHPs'!E71</f>
        <v>1.381529544956637E-2</v>
      </c>
      <c r="J175" s="1">
        <f>'[1]Electricity and CHPs'!F71</f>
        <v>1.1478960250188959</v>
      </c>
      <c r="K175" s="1">
        <f>'[1]Electricity and CHPs'!G71</f>
        <v>1.1493610209223029</v>
      </c>
      <c r="L175" s="1">
        <f>'[1]Electricity and CHPs'!H71</f>
        <v>1.1497495460289067</v>
      </c>
      <c r="M175" s="1">
        <f>'[1]Electricity and CHPs'!I71</f>
        <v>2.7688839048580007</v>
      </c>
      <c r="N175" s="1">
        <f>'[1]Electricity and CHPs'!J71</f>
        <v>2.8342259718278013</v>
      </c>
      <c r="O175" s="1">
        <f>'[1]Electricity and CHPs'!K71</f>
        <v>2.836882862857113</v>
      </c>
      <c r="P175" s="1">
        <f>'[1]Electricity and CHPs'!L71</f>
        <v>2.8378469369848975</v>
      </c>
      <c r="Q175" s="1">
        <f>'[1]Electricity and CHPs'!M71</f>
        <v>3.2321840636042212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1.3681185562198517E-2</v>
      </c>
      <c r="G176" s="1">
        <f>'[1]Electricity and CHPs'!C72</f>
        <v>1.0729121742121086E-2</v>
      </c>
      <c r="H176" s="1">
        <f>'[1]Electricity and CHPs'!D72</f>
        <v>1.1077992307354E-2</v>
      </c>
      <c r="I176" s="1">
        <f>'[1]Electricity and CHPs'!E72</f>
        <v>1.2947718833545199E-2</v>
      </c>
      <c r="J176" s="1">
        <f>'[1]Electricity and CHPs'!F72</f>
        <v>0.15726287120226048</v>
      </c>
      <c r="K176" s="1">
        <f>'[1]Electricity and CHPs'!G72</f>
        <v>2.5133041755562546</v>
      </c>
      <c r="L176" s="1">
        <f>'[1]Electricity and CHPs'!H72</f>
        <v>3.2954319490158022</v>
      </c>
      <c r="M176" s="1">
        <f>'[1]Electricity and CHPs'!I72</f>
        <v>7.277726782393187</v>
      </c>
      <c r="N176" s="1">
        <f>'[1]Electricity and CHPs'!J72</f>
        <v>7.5905192010950202</v>
      </c>
      <c r="O176" s="1">
        <f>'[1]Electricity and CHPs'!K72</f>
        <v>9.2224968369781823</v>
      </c>
      <c r="P176" s="1">
        <f>'[1]Electricity and CHPs'!L72</f>
        <v>8.9195268354100676</v>
      </c>
      <c r="Q176" s="1">
        <f>'[1]Electricity and CHPs'!M72</f>
        <v>8.4104800663182839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4.9419055144070793E-3</v>
      </c>
      <c r="G177" s="1">
        <f>'[1]Electricity and CHPs'!C73</f>
        <v>4.952528229070205E-3</v>
      </c>
      <c r="H177" s="1">
        <f>'[1]Electricity and CHPs'!D73</f>
        <v>5.0070137762756118E-3</v>
      </c>
      <c r="I177" s="1">
        <f>'[1]Electricity and CHPs'!E73</f>
        <v>6.2487893729593534E-2</v>
      </c>
      <c r="J177" s="1">
        <f>'[1]Electricity and CHPs'!F73</f>
        <v>0.12274116842450698</v>
      </c>
      <c r="K177" s="1">
        <f>'[1]Electricity and CHPs'!G73</f>
        <v>0.14634153949500675</v>
      </c>
      <c r="L177" s="1">
        <f>'[1]Electricity and CHPs'!H73</f>
        <v>9.3013328279665602E-2</v>
      </c>
      <c r="M177" s="1">
        <f>'[1]Electricity and CHPs'!I73</f>
        <v>0.18390128116988891</v>
      </c>
      <c r="N177" s="1">
        <f>'[1]Electricity and CHPs'!J73</f>
        <v>0.1682996129138043</v>
      </c>
      <c r="O177" s="1">
        <f>'[1]Electricity and CHPs'!K73</f>
        <v>0.2319539919387367</v>
      </c>
      <c r="P177" s="1">
        <f>'[1]Electricity and CHPs'!L73</f>
        <v>0.25770376290259844</v>
      </c>
      <c r="Q177" s="1">
        <f>'[1]Electricity and CHPs'!M73</f>
        <v>0.24989736780554211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1.021029292186669E-2</v>
      </c>
      <c r="G178" s="1">
        <f>'[1]Electricity and CHPs'!C74</f>
        <v>1.0231473903931162E-2</v>
      </c>
      <c r="H178" s="1">
        <f>'[1]Electricity and CHPs'!D74</f>
        <v>1.0300921600323743E-2</v>
      </c>
      <c r="I178" s="1">
        <f>'[1]Electricity and CHPs'!E74</f>
        <v>0.10031368393919271</v>
      </c>
      <c r="J178" s="1">
        <f>'[1]Electricity and CHPs'!F74</f>
        <v>0.15352960286442269</v>
      </c>
      <c r="K178" s="1">
        <f>'[1]Electricity and CHPs'!G74</f>
        <v>0.16361459341305343</v>
      </c>
      <c r="L178" s="1">
        <f>'[1]Electricity and CHPs'!H74</f>
        <v>0.20577029974277658</v>
      </c>
      <c r="M178" s="1">
        <f>'[1]Electricity and CHPs'!I74</f>
        <v>0.28391339189201181</v>
      </c>
      <c r="N178" s="1">
        <f>'[1]Electricity and CHPs'!J74</f>
        <v>0.30552752452925497</v>
      </c>
      <c r="O178" s="1">
        <f>'[1]Electricity and CHPs'!K74</f>
        <v>0.30166280268414325</v>
      </c>
      <c r="P178" s="1">
        <f>'[1]Electricity and CHPs'!L74</f>
        <v>0.30785645946149287</v>
      </c>
      <c r="Q178" s="1">
        <f>'[1]Electricity and CHPs'!M74</f>
        <v>0.33880863006797546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1.0229861900502421E-2</v>
      </c>
      <c r="G179" s="1">
        <f>'[1]Electricity and CHPs'!C75</f>
        <v>1.025070098314038E-2</v>
      </c>
      <c r="H179" s="1">
        <f>'[1]Electricity and CHPs'!D75</f>
        <v>1.0325408988395887E-2</v>
      </c>
      <c r="I179" s="1">
        <f>'[1]Electricity and CHPs'!E75</f>
        <v>0.10141533695689374</v>
      </c>
      <c r="J179" s="1">
        <f>'[1]Electricity and CHPs'!F75</f>
        <v>0.19082792753066213</v>
      </c>
      <c r="K179" s="1">
        <f>'[1]Electricity and CHPs'!G75</f>
        <v>0.28069868006005372</v>
      </c>
      <c r="L179" s="1">
        <f>'[1]Electricity and CHPs'!H75</f>
        <v>0.2853766697844658</v>
      </c>
      <c r="M179" s="1">
        <f>'[1]Electricity and CHPs'!I75</f>
        <v>0.28701440634452535</v>
      </c>
      <c r="N179" s="1">
        <f>'[1]Electricity and CHPs'!J75</f>
        <v>0.30747787230950108</v>
      </c>
      <c r="O179" s="1">
        <f>'[1]Electricity and CHPs'!K75</f>
        <v>0.30431228821076028</v>
      </c>
      <c r="P179" s="1">
        <f>'[1]Electricity and CHPs'!L75</f>
        <v>0.31091984231990605</v>
      </c>
      <c r="Q179" s="1">
        <f>'[1]Electricity and CHPs'!M75</f>
        <v>0.3416075329423976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4.9481741942847277E-3</v>
      </c>
      <c r="G180" s="1">
        <f>'[1]Electricity and CHPs'!C76</f>
        <v>4.958111503102043E-3</v>
      </c>
      <c r="H180" s="1">
        <f>'[1]Electricity and CHPs'!D76</f>
        <v>5.0157012036273632E-3</v>
      </c>
      <c r="I180" s="1">
        <f>'[1]Electricity and CHPs'!E76</f>
        <v>6.9863662085003331E-2</v>
      </c>
      <c r="J180" s="1">
        <f>'[1]Electricity and CHPs'!F76</f>
        <v>0.12966529131502572</v>
      </c>
      <c r="K180" s="1">
        <f>'[1]Electricity and CHPs'!G76</f>
        <v>0.200844765339108</v>
      </c>
      <c r="L180" s="1">
        <f>'[1]Electricity and CHPs'!H76</f>
        <v>0.20106075276025259</v>
      </c>
      <c r="M180" s="1">
        <f>'[1]Electricity and CHPs'!I76</f>
        <v>0.19067054421252122</v>
      </c>
      <c r="N180" s="1">
        <f>'[1]Electricity and CHPs'!J76</f>
        <v>0.20569790372995297</v>
      </c>
      <c r="O180" s="1">
        <f>'[1]Electricity and CHPs'!K76</f>
        <v>0.20229733589619037</v>
      </c>
      <c r="P180" s="1">
        <f>'[1]Electricity and CHPs'!L76</f>
        <v>0.20734085412243428</v>
      </c>
      <c r="Q180" s="1">
        <f>'[1]Electricity and CHPs'!M76</f>
        <v>0.22715706488889648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31.053208364076813</v>
      </c>
      <c r="G181" s="3">
        <f t="shared" ref="G181:K181" si="170">SUM(G182,G233)</f>
        <v>37.532995615948607</v>
      </c>
      <c r="H181" s="3">
        <f t="shared" si="170"/>
        <v>37.497176626812781</v>
      </c>
      <c r="I181" s="3">
        <f t="shared" si="170"/>
        <v>33.194444237699216</v>
      </c>
      <c r="J181" s="3">
        <f t="shared" si="170"/>
        <v>32.014116374990337</v>
      </c>
      <c r="K181" s="3">
        <f t="shared" si="170"/>
        <v>32.835909255882264</v>
      </c>
      <c r="L181" s="3">
        <f t="shared" ref="L181:O181" si="171">SUM(L182,L233)</f>
        <v>41.747579216904953</v>
      </c>
      <c r="M181" s="3">
        <f t="shared" si="171"/>
        <v>45.044312122534038</v>
      </c>
      <c r="N181" s="3">
        <f t="shared" si="171"/>
        <v>45.80444031271432</v>
      </c>
      <c r="O181" s="3">
        <f t="shared" si="171"/>
        <v>52.984731372438993</v>
      </c>
      <c r="P181" s="3">
        <f>SUM(P182,P233)</f>
        <v>54.659774651071473</v>
      </c>
      <c r="Q181" s="3">
        <f>SUM(Q182,Q233)</f>
        <v>58.006441259104854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24.508674832310334</v>
      </c>
      <c r="G182" s="1">
        <f t="shared" si="172"/>
        <v>29.223296970186155</v>
      </c>
      <c r="H182" s="1">
        <f t="shared" si="172"/>
        <v>28.293422335425941</v>
      </c>
      <c r="I182" s="1">
        <f t="shared" si="172"/>
        <v>23.31934016488227</v>
      </c>
      <c r="J182" s="1">
        <f t="shared" si="172"/>
        <v>22.557777288110394</v>
      </c>
      <c r="K182" s="1">
        <f t="shared" si="172"/>
        <v>22.840481042618613</v>
      </c>
      <c r="L182" s="1">
        <f t="shared" ref="L182:O182" si="173">L183+L210</f>
        <v>28.045203715848572</v>
      </c>
      <c r="M182" s="1">
        <f t="shared" si="173"/>
        <v>30.296242929494838</v>
      </c>
      <c r="N182" s="1">
        <f t="shared" si="173"/>
        <v>31.52334771322662</v>
      </c>
      <c r="O182" s="1">
        <f t="shared" si="173"/>
        <v>38.850945885704689</v>
      </c>
      <c r="P182" s="1">
        <f>P183+P210</f>
        <v>39.462831893765951</v>
      </c>
      <c r="Q182" s="1">
        <f>Q183+Q210</f>
        <v>42.707493848220345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17.589730766780615</v>
      </c>
      <c r="G183" s="1">
        <f t="shared" si="174"/>
        <v>13.597063010816719</v>
      </c>
      <c r="H183" s="1">
        <f t="shared" si="174"/>
        <v>13.582675091937514</v>
      </c>
      <c r="I183" s="1">
        <f t="shared" si="174"/>
        <v>12.814343641266015</v>
      </c>
      <c r="J183" s="1">
        <f t="shared" si="174"/>
        <v>12.813436305549873</v>
      </c>
      <c r="K183" s="1">
        <f t="shared" si="174"/>
        <v>15.105656097559773</v>
      </c>
      <c r="L183" s="1">
        <f t="shared" ref="L183:O183" si="175">SUM(L185,L189,L190,L198,L199,L207,L209)</f>
        <v>13.008791509824508</v>
      </c>
      <c r="M183" s="1">
        <f t="shared" si="175"/>
        <v>14.882906294146819</v>
      </c>
      <c r="N183" s="1">
        <f t="shared" si="175"/>
        <v>16.061463872811697</v>
      </c>
      <c r="O183" s="1">
        <f t="shared" si="175"/>
        <v>16.248945840103211</v>
      </c>
      <c r="P183" s="1">
        <f>SUM(P185,P189,P190,P198,P199,P207,P209)</f>
        <v>16.505505730270926</v>
      </c>
      <c r="Q183" s="1">
        <f>SUM(Q185,Q189,Q190,Q198,Q199,Q207,Q209)</f>
        <v>16.521889901557035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9.3587881435185059E-3</v>
      </c>
      <c r="G184" s="1">
        <f t="shared" ref="G184:O184" si="176">G185</f>
        <v>6.577066722330278E-4</v>
      </c>
      <c r="H184" s="1">
        <f t="shared" si="176"/>
        <v>1.4639906760336991E-2</v>
      </c>
      <c r="I184" s="1">
        <f t="shared" si="176"/>
        <v>4.8831238828852984E-3</v>
      </c>
      <c r="J184" s="1">
        <f t="shared" si="176"/>
        <v>4.3890518848221554E-3</v>
      </c>
      <c r="K184" s="1">
        <f t="shared" si="176"/>
        <v>1.9154544673955998E-2</v>
      </c>
      <c r="L184" s="1">
        <f t="shared" si="176"/>
        <v>3.7696356433048902E-3</v>
      </c>
      <c r="M184" s="1">
        <f t="shared" si="176"/>
        <v>3.9211180402962095E-5</v>
      </c>
      <c r="N184" s="1">
        <f t="shared" si="176"/>
        <v>3.6396035427731048E-4</v>
      </c>
      <c r="O184" s="1">
        <f t="shared" si="176"/>
        <v>2.9244450480024798E-4</v>
      </c>
      <c r="P184" s="1">
        <f>P185</f>
        <v>3.0432804544051873E-4</v>
      </c>
      <c r="Q184" s="1">
        <f>Q185</f>
        <v>3.27909578618054E-4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9.3587881435185059E-3</v>
      </c>
      <c r="G185" s="1">
        <f>'[1]Electricity and CHPs'!C$94</f>
        <v>6.577066722330278E-4</v>
      </c>
      <c r="H185" s="1">
        <f>'[1]Electricity and CHPs'!D$94</f>
        <v>1.4639906760336991E-2</v>
      </c>
      <c r="I185" s="1">
        <f>'[1]Electricity and CHPs'!E$94</f>
        <v>4.8831238828852984E-3</v>
      </c>
      <c r="J185" s="1">
        <f>'[1]Electricity and CHPs'!F$94</f>
        <v>4.3890518848221554E-3</v>
      </c>
      <c r="K185" s="1">
        <f>'[1]Electricity and CHPs'!G$94</f>
        <v>1.9154544673955998E-2</v>
      </c>
      <c r="L185" s="1">
        <f>'[1]Electricity and CHPs'!H$94</f>
        <v>3.7696356433048902E-3</v>
      </c>
      <c r="M185" s="1">
        <f>'[1]Electricity and CHPs'!I$94</f>
        <v>3.9211180402962095E-5</v>
      </c>
      <c r="N185" s="1">
        <f>'[1]Electricity and CHPs'!J$94</f>
        <v>3.6396035427731048E-4</v>
      </c>
      <c r="O185" s="1">
        <f>'[1]Electricity and CHPs'!K$94</f>
        <v>2.9244450480024798E-4</v>
      </c>
      <c r="P185" s="1">
        <f>'[1]Electricity and CHPs'!L$94</f>
        <v>3.0432804544051873E-4</v>
      </c>
      <c r="Q185" s="1">
        <f>'[1]Electricity and CHPs'!M$94</f>
        <v>3.27909578618054E-4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9.3587881435185059E-3</v>
      </c>
      <c r="G186" s="1">
        <f t="shared" ref="G186:K186" si="177">G185-G187</f>
        <v>6.577066722330278E-4</v>
      </c>
      <c r="H186" s="1">
        <f t="shared" si="177"/>
        <v>1.4639906760336991E-2</v>
      </c>
      <c r="I186" s="1">
        <f t="shared" si="177"/>
        <v>4.8831238828852984E-3</v>
      </c>
      <c r="J186" s="1">
        <f t="shared" si="177"/>
        <v>4.3890518848221554E-3</v>
      </c>
      <c r="K186" s="1">
        <f t="shared" si="177"/>
        <v>1.9154544673955998E-2</v>
      </c>
      <c r="L186" s="1">
        <f t="shared" ref="L186:O186" si="178">L185-L187</f>
        <v>3.7696356433048902E-3</v>
      </c>
      <c r="M186" s="1">
        <f t="shared" si="178"/>
        <v>3.9211180402962095E-5</v>
      </c>
      <c r="N186" s="1">
        <f t="shared" si="178"/>
        <v>3.6396035427731048E-4</v>
      </c>
      <c r="O186" s="1">
        <f t="shared" si="178"/>
        <v>2.9244450480024798E-4</v>
      </c>
      <c r="P186" s="1">
        <f>P185-P187</f>
        <v>3.0432804544051873E-4</v>
      </c>
      <c r="Q186" s="1">
        <f>Q185-Q187</f>
        <v>3.27909578618054E-4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1.8035867228049813</v>
      </c>
      <c r="G188" s="1">
        <f t="shared" ref="G188:K188" si="181">SUM(G189:G190)</f>
        <v>1.9240022608523314E-3</v>
      </c>
      <c r="H188" s="1">
        <f t="shared" si="181"/>
        <v>1.4426045567095463E-2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1.8035867228049813</v>
      </c>
      <c r="G189" s="1">
        <f>'[1]Electricity and CHPs'!C$91</f>
        <v>1.9240022608523314E-3</v>
      </c>
      <c r="H189" s="1">
        <f>'[1]Electricity and CHPs'!D$91</f>
        <v>1.4426045567095463E-2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1.7570663952063692</v>
      </c>
      <c r="G191" s="1">
        <f t="shared" ref="G191:K191" si="183">SUM(G192:G193)</f>
        <v>1.8526212933255867E-3</v>
      </c>
      <c r="H191" s="1">
        <f t="shared" si="183"/>
        <v>1.423487396908849E-2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1.7570663952063692</v>
      </c>
      <c r="G192" s="1">
        <f t="shared" ref="G192:K192" si="185">G189-G195</f>
        <v>1.8526212933255867E-3</v>
      </c>
      <c r="H192" s="1">
        <f t="shared" si="185"/>
        <v>1.423487396908849E-2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4.652032759861207E-2</v>
      </c>
      <c r="G194" s="1">
        <f t="shared" ref="G194:K194" si="189">SUM(G195:G196)</f>
        <v>7.1380967526744646E-5</v>
      </c>
      <c r="H194" s="1">
        <f t="shared" si="189"/>
        <v>1.9117159800697238E-4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4.652032759861207E-2</v>
      </c>
      <c r="G195" s="1">
        <f t="shared" si="191"/>
        <v>7.1380967526744646E-5</v>
      </c>
      <c r="H195" s="1">
        <f t="shared" si="191"/>
        <v>1.9117159800697238E-4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14.461458024249829</v>
      </c>
      <c r="G197" s="1">
        <f t="shared" ref="G197:K197" si="194">SUM(G198:G199)</f>
        <v>13.122251718877633</v>
      </c>
      <c r="H197" s="1">
        <f t="shared" si="194"/>
        <v>12.394240466648071</v>
      </c>
      <c r="I197" s="1">
        <f t="shared" si="194"/>
        <v>12.779828247255104</v>
      </c>
      <c r="J197" s="1">
        <f t="shared" si="194"/>
        <v>12.343133111771554</v>
      </c>
      <c r="K197" s="1">
        <f t="shared" si="194"/>
        <v>13.044423904563885</v>
      </c>
      <c r="L197" s="1">
        <f t="shared" ref="L197:O197" si="195">SUM(L198:L199)</f>
        <v>11.903907681592308</v>
      </c>
      <c r="M197" s="1">
        <f t="shared" si="195"/>
        <v>11.851384819522524</v>
      </c>
      <c r="N197" s="1">
        <f t="shared" si="195"/>
        <v>11.300647471073965</v>
      </c>
      <c r="O197" s="1">
        <f t="shared" si="195"/>
        <v>10.765473426320961</v>
      </c>
      <c r="P197" s="1">
        <f>SUM(P198:P199)</f>
        <v>10.76478147709026</v>
      </c>
      <c r="Q197" s="1">
        <f>SUM(Q198:Q199)</f>
        <v>10.765459342487905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14.461458024249829</v>
      </c>
      <c r="G198" s="1">
        <f>'[1]Electricity and CHPs'!C$93-G199</f>
        <v>13.122251718877633</v>
      </c>
      <c r="H198" s="1">
        <f>'[1]Electricity and CHPs'!D$93-H199</f>
        <v>12.394240466648071</v>
      </c>
      <c r="I198" s="1">
        <f>'[1]Electricity and CHPs'!E$93-I199</f>
        <v>12.779828247255104</v>
      </c>
      <c r="J198" s="1">
        <f>'[1]Electricity and CHPs'!F$93-J199</f>
        <v>12.343133111771554</v>
      </c>
      <c r="K198" s="1">
        <f>'[1]Electricity and CHPs'!G$93-K199</f>
        <v>11.340202885497169</v>
      </c>
      <c r="L198" s="1">
        <f>'[1]Electricity and CHPs'!H$93-L199</f>
        <v>5.0061051040643259</v>
      </c>
      <c r="M198" s="1">
        <f>'[1]Electricity and CHPs'!I$93-M199</f>
        <v>4.9041718473737577</v>
      </c>
      <c r="N198" s="1">
        <f>'[1]Electricity and CHPs'!J$93-N199</f>
        <v>4.6762485146078658</v>
      </c>
      <c r="O198" s="1">
        <f>'[1]Electricity and CHPs'!K$93-O199</f>
        <v>4.4548079170406982</v>
      </c>
      <c r="P198" s="1">
        <f>'[1]Electricity and CHPs'!L$93-P199</f>
        <v>4.4544823303081404</v>
      </c>
      <c r="Q198" s="1">
        <f>'[1]Electricity and CHPs'!M$93-Q199</f>
        <v>4.4547501964183427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1.7042210190667164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6.8978025775279823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6.9472129721487663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6.6243989564660994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6.3106655092802626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6.3102991467821195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6.3107091460695619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7.2307290121249155</v>
      </c>
      <c r="G200" s="1">
        <f t="shared" ref="G200:K200" si="196">SUM(G201:G202)</f>
        <v>6.5611258594388167</v>
      </c>
      <c r="H200" s="1">
        <f t="shared" si="196"/>
        <v>6.1971202333240347</v>
      </c>
      <c r="I200" s="1">
        <f t="shared" si="196"/>
        <v>6.3899141236275501</v>
      </c>
      <c r="J200" s="1">
        <f t="shared" si="196"/>
        <v>6.1715665558857777</v>
      </c>
      <c r="K200" s="1">
        <f t="shared" si="196"/>
        <v>6.5222119522819426</v>
      </c>
      <c r="L200" s="1">
        <f t="shared" ref="L200:O200" si="197">SUM(L201:L202)</f>
        <v>5.9519538407961541</v>
      </c>
      <c r="M200" s="1">
        <f t="shared" si="197"/>
        <v>5.925692409761262</v>
      </c>
      <c r="N200" s="1">
        <f t="shared" si="197"/>
        <v>5.6503237355369826</v>
      </c>
      <c r="O200" s="1">
        <f t="shared" si="197"/>
        <v>5.3827367131604813</v>
      </c>
      <c r="P200" s="1">
        <f>SUM(P201:P202)</f>
        <v>5.3823907385451299</v>
      </c>
      <c r="Q200" s="1">
        <f>SUM(Q201:Q202)</f>
        <v>5.3827296712439523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7.2307290121249155</v>
      </c>
      <c r="G201" s="1">
        <f t="shared" si="198"/>
        <v>6.5611258594388167</v>
      </c>
      <c r="H201" s="1">
        <f t="shared" si="198"/>
        <v>6.1971202333240347</v>
      </c>
      <c r="I201" s="1">
        <f t="shared" si="198"/>
        <v>6.3899141236275501</v>
      </c>
      <c r="J201" s="1">
        <f t="shared" si="198"/>
        <v>6.1715665558857777</v>
      </c>
      <c r="K201" s="1">
        <f t="shared" si="198"/>
        <v>5.6701014427485843</v>
      </c>
      <c r="L201" s="1">
        <f t="shared" ref="L201:O201" si="199">L198*L140/L133</f>
        <v>2.5030525520321629</v>
      </c>
      <c r="M201" s="1">
        <f t="shared" si="199"/>
        <v>2.4520859236868788</v>
      </c>
      <c r="N201" s="1">
        <f t="shared" si="199"/>
        <v>2.3381242573039329</v>
      </c>
      <c r="O201" s="1">
        <f t="shared" si="199"/>
        <v>2.2274039585203491</v>
      </c>
      <c r="P201" s="1">
        <f>P198*P140/P133</f>
        <v>2.2272411651540707</v>
      </c>
      <c r="Q201" s="1">
        <f>Q198*Q140/Q133</f>
        <v>2.2273750982091713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0.85211050953335821</v>
      </c>
      <c r="L202" s="1">
        <f t="shared" ref="L202:O202" si="201">L199*IFERROR(L141/L134,0)</f>
        <v>3.4489012887639912</v>
      </c>
      <c r="M202" s="1">
        <f t="shared" si="201"/>
        <v>3.4736064860743832</v>
      </c>
      <c r="N202" s="1">
        <f t="shared" si="201"/>
        <v>3.3121994782330497</v>
      </c>
      <c r="O202" s="1">
        <f t="shared" si="201"/>
        <v>3.1553327546401322</v>
      </c>
      <c r="P202" s="1">
        <f>P199*IFERROR(P141/P134,0)</f>
        <v>3.1551495733910597</v>
      </c>
      <c r="Q202" s="1">
        <f>Q199*IFERROR(Q141/Q134,0)</f>
        <v>3.1553545730347805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7.2307290121249137</v>
      </c>
      <c r="G203" s="1">
        <f t="shared" ref="G203:K203" si="202">SUM(G204:G205)</f>
        <v>6.5611258594388167</v>
      </c>
      <c r="H203" s="1">
        <f t="shared" si="202"/>
        <v>6.1971202333240365</v>
      </c>
      <c r="I203" s="1">
        <f t="shared" si="202"/>
        <v>6.3899141236275536</v>
      </c>
      <c r="J203" s="1">
        <f t="shared" si="202"/>
        <v>6.171566555885776</v>
      </c>
      <c r="K203" s="1">
        <f t="shared" si="202"/>
        <v>6.5222119522819426</v>
      </c>
      <c r="L203" s="1">
        <f t="shared" ref="L203:O203" si="203">SUM(L204:L205)</f>
        <v>5.9519538407961541</v>
      </c>
      <c r="M203" s="1">
        <f t="shared" si="203"/>
        <v>5.925692409761262</v>
      </c>
      <c r="N203" s="1">
        <f t="shared" si="203"/>
        <v>5.6503237355369826</v>
      </c>
      <c r="O203" s="1">
        <f t="shared" si="203"/>
        <v>5.3827367131604795</v>
      </c>
      <c r="P203" s="1">
        <f>SUM(P204:P205)</f>
        <v>5.3823907385451299</v>
      </c>
      <c r="Q203" s="1">
        <f>SUM(Q204:Q205)</f>
        <v>5.3827296712439523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7.2307290121249137</v>
      </c>
      <c r="G204" s="1">
        <f t="shared" si="204"/>
        <v>6.5611258594388167</v>
      </c>
      <c r="H204" s="1">
        <f t="shared" si="204"/>
        <v>6.1971202333240365</v>
      </c>
      <c r="I204" s="1">
        <f t="shared" si="204"/>
        <v>6.3899141236275536</v>
      </c>
      <c r="J204" s="1">
        <f t="shared" si="204"/>
        <v>6.171566555885776</v>
      </c>
      <c r="K204" s="1">
        <f t="shared" si="204"/>
        <v>5.6701014427485843</v>
      </c>
      <c r="L204" s="1">
        <f t="shared" ref="L204:O204" si="205">L198-L201</f>
        <v>2.5030525520321629</v>
      </c>
      <c r="M204" s="1">
        <f t="shared" si="205"/>
        <v>2.4520859236868788</v>
      </c>
      <c r="N204" s="1">
        <f t="shared" si="205"/>
        <v>2.3381242573039329</v>
      </c>
      <c r="O204" s="1">
        <f t="shared" si="205"/>
        <v>2.2274039585203491</v>
      </c>
      <c r="P204" s="1">
        <f>P198-P201</f>
        <v>2.2272411651540698</v>
      </c>
      <c r="Q204" s="1">
        <f>Q198-Q201</f>
        <v>2.2273750982091713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0.85211050953335821</v>
      </c>
      <c r="L205" s="1">
        <f t="shared" ref="L205:O205" si="206">L199-L202</f>
        <v>3.4489012887639912</v>
      </c>
      <c r="M205" s="1">
        <f t="shared" si="206"/>
        <v>3.4736064860743832</v>
      </c>
      <c r="N205" s="1">
        <f t="shared" si="206"/>
        <v>3.3121994782330497</v>
      </c>
      <c r="O205" s="1">
        <f t="shared" si="206"/>
        <v>3.1553327546401304</v>
      </c>
      <c r="P205" s="1">
        <f>P199-P202</f>
        <v>3.1551495733910597</v>
      </c>
      <c r="Q205" s="1">
        <f>Q199-Q202</f>
        <v>3.1553545730347814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1.3153272315822879</v>
      </c>
      <c r="G206" s="1">
        <f t="shared" ref="G206:O206" si="207">G207</f>
        <v>0.47222958300599877</v>
      </c>
      <c r="H206" s="1">
        <f t="shared" si="207"/>
        <v>1.1593686729620096</v>
      </c>
      <c r="I206" s="1">
        <f t="shared" si="207"/>
        <v>2.9632270128025696E-2</v>
      </c>
      <c r="J206" s="1">
        <f t="shared" si="207"/>
        <v>0.46591414189349706</v>
      </c>
      <c r="K206" s="1">
        <f t="shared" si="207"/>
        <v>1.7301594304722652</v>
      </c>
      <c r="L206" s="1">
        <f t="shared" si="207"/>
        <v>0.70631053652511977</v>
      </c>
      <c r="M206" s="1">
        <f t="shared" si="207"/>
        <v>2.6286681734638542</v>
      </c>
      <c r="N206" s="1">
        <f t="shared" si="207"/>
        <v>4.0944736029466409</v>
      </c>
      <c r="O206" s="1">
        <f t="shared" si="207"/>
        <v>4.0567061346479782</v>
      </c>
      <c r="P206" s="1">
        <f>P207</f>
        <v>4.3071892614284923</v>
      </c>
      <c r="Q206" s="1">
        <f>Q207</f>
        <v>4.3195408730387923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1.3153272315822879</v>
      </c>
      <c r="G207" s="1">
        <f>'[1]Electricity and CHPs'!C$92</f>
        <v>0.47222958300599877</v>
      </c>
      <c r="H207" s="1">
        <f>'[1]Electricity and CHPs'!D$92</f>
        <v>1.1593686729620096</v>
      </c>
      <c r="I207" s="1">
        <f>'[1]Electricity and CHPs'!E$92</f>
        <v>2.9632270128025696E-2</v>
      </c>
      <c r="J207" s="1">
        <f>'[1]Electricity and CHPs'!F$92</f>
        <v>0.46591414189349706</v>
      </c>
      <c r="K207" s="1">
        <f>'[1]Electricity and CHPs'!G$92</f>
        <v>1.7301594304722652</v>
      </c>
      <c r="L207" s="1">
        <f>'[1]Electricity and CHPs'!H$92</f>
        <v>0.70631053652511977</v>
      </c>
      <c r="M207" s="1">
        <f>'[1]Electricity and CHPs'!I$92</f>
        <v>2.6286681734638542</v>
      </c>
      <c r="N207" s="1">
        <f>'[1]Electricity and CHPs'!J$92</f>
        <v>4.0944736029466409</v>
      </c>
      <c r="O207" s="1">
        <f>'[1]Electricity and CHPs'!K$92</f>
        <v>4.0567061346479782</v>
      </c>
      <c r="P207" s="1">
        <f>'[1]Electricity and CHPs'!L$92</f>
        <v>4.3071892614284923</v>
      </c>
      <c r="Q207" s="1">
        <f>'[1]Electricity and CHPs'!M$92</f>
        <v>4.3195408730387923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0.31191821784966672</v>
      </c>
      <c r="L208" s="1">
        <f t="shared" si="208"/>
        <v>0.39480365606377554</v>
      </c>
      <c r="M208" s="1">
        <f t="shared" si="208"/>
        <v>0.40281408998003909</v>
      </c>
      <c r="N208" s="1">
        <f t="shared" si="208"/>
        <v>0.66597883843681283</v>
      </c>
      <c r="O208" s="1">
        <f t="shared" si="208"/>
        <v>1.4264738346294714</v>
      </c>
      <c r="P208" s="1">
        <f>+P209</f>
        <v>1.433230663706732</v>
      </c>
      <c r="Q208" s="1">
        <f>+Q209</f>
        <v>1.4365617764517187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0.31191821784966672</v>
      </c>
      <c r="L209" s="1">
        <f>'[1]Electricity and CHPs'!H$96</f>
        <v>0.39480365606377554</v>
      </c>
      <c r="M209" s="1">
        <f>'[1]Electricity and CHPs'!I$96</f>
        <v>0.40281408998003909</v>
      </c>
      <c r="N209" s="1">
        <f>'[1]Electricity and CHPs'!J$96</f>
        <v>0.66597883843681283</v>
      </c>
      <c r="O209" s="1">
        <f>'[1]Electricity and CHPs'!K$96</f>
        <v>1.4264738346294714</v>
      </c>
      <c r="P209" s="1">
        <f>'[1]Electricity and CHPs'!L$96</f>
        <v>1.433230663706732</v>
      </c>
      <c r="Q209" s="1">
        <f>'[1]Electricity and CHPs'!M$96</f>
        <v>1.4365617764517187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6.9189440655297201</v>
      </c>
      <c r="G210" s="1">
        <f t="shared" ref="G210:K210" si="209">SUM(G211,G217,G219,G225,G227,G229,G231)</f>
        <v>15.626233959369438</v>
      </c>
      <c r="H210" s="1">
        <f t="shared" si="209"/>
        <v>14.710747243488427</v>
      </c>
      <c r="I210" s="1">
        <f t="shared" si="209"/>
        <v>10.504996523616253</v>
      </c>
      <c r="J210" s="1">
        <f t="shared" si="209"/>
        <v>9.7443409825605212</v>
      </c>
      <c r="K210" s="1">
        <f t="shared" si="209"/>
        <v>7.7348249450588407</v>
      </c>
      <c r="L210" s="1">
        <f t="shared" ref="L210:O210" si="210">SUM(L211,L217,L219,L225,L227,L229,L231)</f>
        <v>15.036412206024062</v>
      </c>
      <c r="M210" s="1">
        <f t="shared" si="210"/>
        <v>15.413336635348017</v>
      </c>
      <c r="N210" s="1">
        <f t="shared" si="210"/>
        <v>15.461883840414924</v>
      </c>
      <c r="O210" s="1">
        <f t="shared" si="210"/>
        <v>22.602000045601475</v>
      </c>
      <c r="P210" s="1">
        <f>SUM(P211,P217,P219,P225,P227,P229,P231)</f>
        <v>22.957326163495026</v>
      </c>
      <c r="Q210" s="1">
        <f>SUM(Q211,Q217,Q219,Q225,Q227,Q229,Q231)</f>
        <v>26.18560394666331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2.6347106725587146</v>
      </c>
      <c r="G211" s="1">
        <f t="shared" ref="G211:O211" si="211">+G212</f>
        <v>3.3689680212737541</v>
      </c>
      <c r="H211" s="1">
        <f t="shared" si="211"/>
        <v>1.1190179034655565</v>
      </c>
      <c r="I211" s="1">
        <f t="shared" si="211"/>
        <v>0.90179793389267049</v>
      </c>
      <c r="J211" s="1">
        <f t="shared" si="211"/>
        <v>0.90180019042159054</v>
      </c>
      <c r="K211" s="1">
        <f t="shared" si="211"/>
        <v>0.90180189558847068</v>
      </c>
      <c r="L211" s="1">
        <f t="shared" si="211"/>
        <v>0.90180301403282614</v>
      </c>
      <c r="M211" s="1">
        <f t="shared" si="211"/>
        <v>0.90180729326857323</v>
      </c>
      <c r="N211" s="1">
        <f t="shared" si="211"/>
        <v>0.9018123219391273</v>
      </c>
      <c r="O211" s="1">
        <f t="shared" si="211"/>
        <v>0.9018144456869015</v>
      </c>
      <c r="P211" s="1">
        <f>+P212</f>
        <v>0.90184384126295003</v>
      </c>
      <c r="Q211" s="1">
        <f>+Q212</f>
        <v>0.96397678305770107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2.6347106725587146</v>
      </c>
      <c r="G212" s="1">
        <f>'[1]Electricity and CHPs'!C$97+G216</f>
        <v>3.3689680212737541</v>
      </c>
      <c r="H212" s="1">
        <f>'[1]Electricity and CHPs'!D$97+H216</f>
        <v>1.1190179034655565</v>
      </c>
      <c r="I212" s="1">
        <f>'[1]Electricity and CHPs'!E$97+I216</f>
        <v>0.90179793389267049</v>
      </c>
      <c r="J212" s="1">
        <f>'[1]Electricity and CHPs'!F$97+J216</f>
        <v>0.90180019042159054</v>
      </c>
      <c r="K212" s="1">
        <f>'[1]Electricity and CHPs'!G$97+K216</f>
        <v>0.90180189558847068</v>
      </c>
      <c r="L212" s="1">
        <f>'[1]Electricity and CHPs'!H$97+L216</f>
        <v>0.90180301403282614</v>
      </c>
      <c r="M212" s="1">
        <f>'[1]Electricity and CHPs'!I$97+M216</f>
        <v>0.90180729326857323</v>
      </c>
      <c r="N212" s="1">
        <f>'[1]Electricity and CHPs'!J$97+N216</f>
        <v>0.9018123219391273</v>
      </c>
      <c r="O212" s="1">
        <f>'[1]Electricity and CHPs'!K$97+O216</f>
        <v>0.9018144456869015</v>
      </c>
      <c r="P212" s="1">
        <f>'[1]Electricity and CHPs'!L$97+P216</f>
        <v>0.90184384126295003</v>
      </c>
      <c r="Q212" s="1">
        <f>'[1]Electricity and CHPs'!M$97+Q216</f>
        <v>0.96397678305770107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1.732917309521687</v>
      </c>
      <c r="G213" s="1">
        <f t="shared" ref="G213:O213" si="212">G214</f>
        <v>2.4671733552324975</v>
      </c>
      <c r="H213" s="1">
        <f t="shared" si="212"/>
        <v>0.21722196649853809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1.732917309521687</v>
      </c>
      <c r="G214" s="1">
        <f t="shared" ref="G214:K214" si="213">G212-G216</f>
        <v>2.4671733552324975</v>
      </c>
      <c r="H214" s="1">
        <f t="shared" si="213"/>
        <v>0.21722196649853809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0.90179336303702751</v>
      </c>
      <c r="G215" s="1">
        <f t="shared" ref="G215:O215" si="215">G216</f>
        <v>0.90179466604125669</v>
      </c>
      <c r="H215" s="1">
        <f t="shared" si="215"/>
        <v>0.90179593696701843</v>
      </c>
      <c r="I215" s="1">
        <f t="shared" si="215"/>
        <v>0.90179793389267049</v>
      </c>
      <c r="J215" s="1">
        <f t="shared" si="215"/>
        <v>0.90180019042159054</v>
      </c>
      <c r="K215" s="1">
        <f t="shared" si="215"/>
        <v>0.90180189558847068</v>
      </c>
      <c r="L215" s="1">
        <f t="shared" si="215"/>
        <v>0.90180301403282614</v>
      </c>
      <c r="M215" s="1">
        <f t="shared" si="215"/>
        <v>0.90180729326857323</v>
      </c>
      <c r="N215" s="1">
        <f t="shared" si="215"/>
        <v>0.9018123219391273</v>
      </c>
      <c r="O215" s="1">
        <f t="shared" si="215"/>
        <v>0.9018144456869015</v>
      </c>
      <c r="P215" s="1">
        <f>P216</f>
        <v>0.90184384126295003</v>
      </c>
      <c r="Q215" s="1">
        <f>Q216</f>
        <v>0.96397678305770107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0.90179336303702751</v>
      </c>
      <c r="G216" s="1">
        <f>'[1]Electricity and CHPs'!C$98</f>
        <v>0.90179466604125669</v>
      </c>
      <c r="H216" s="1">
        <f>'[1]Electricity and CHPs'!D$98</f>
        <v>0.90179593696701843</v>
      </c>
      <c r="I216" s="1">
        <f>'[1]Electricity and CHPs'!E$98</f>
        <v>0.90179793389267049</v>
      </c>
      <c r="J216" s="1">
        <f>'[1]Electricity and CHPs'!F$98</f>
        <v>0.90180019042159054</v>
      </c>
      <c r="K216" s="1">
        <f>'[1]Electricity and CHPs'!G$98</f>
        <v>0.90180189558847068</v>
      </c>
      <c r="L216" s="1">
        <f>'[1]Electricity and CHPs'!H$98</f>
        <v>0.90180301403282614</v>
      </c>
      <c r="M216" s="1">
        <f>'[1]Electricity and CHPs'!I$98</f>
        <v>0.90180729326857323</v>
      </c>
      <c r="N216" s="1">
        <f>'[1]Electricity and CHPs'!J$98</f>
        <v>0.9018123219391273</v>
      </c>
      <c r="O216" s="1">
        <f>'[1]Electricity and CHPs'!K$98</f>
        <v>0.9018144456869015</v>
      </c>
      <c r="P216" s="1">
        <f>'[1]Electricity and CHPs'!L$98</f>
        <v>0.90184384126295003</v>
      </c>
      <c r="Q216" s="1">
        <f>'[1]Electricity and CHPs'!M$98</f>
        <v>0.96397678305770107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2.9000395244614299</v>
      </c>
      <c r="G217" s="1">
        <f t="shared" ref="G217:O217" si="216">+G218</f>
        <v>7.6036516425529452</v>
      </c>
      <c r="H217" s="1">
        <f t="shared" si="216"/>
        <v>7.6000523721334083</v>
      </c>
      <c r="I217" s="1">
        <f t="shared" si="216"/>
        <v>2.3003722474806434</v>
      </c>
      <c r="J217" s="1">
        <f t="shared" si="216"/>
        <v>1.3917721269327183</v>
      </c>
      <c r="K217" s="1">
        <f t="shared" si="216"/>
        <v>0</v>
      </c>
      <c r="L217" s="1">
        <f t="shared" si="216"/>
        <v>7.7260274139388585</v>
      </c>
      <c r="M217" s="1">
        <f t="shared" si="216"/>
        <v>8.3709510360543646</v>
      </c>
      <c r="N217" s="1">
        <f t="shared" si="216"/>
        <v>8.5653214714340855</v>
      </c>
      <c r="O217" s="1">
        <f t="shared" si="216"/>
        <v>9.3353788422010027</v>
      </c>
      <c r="P217" s="1">
        <f>+P218</f>
        <v>9.3353845691772648</v>
      </c>
      <c r="Q217" s="1">
        <f>+Q218</f>
        <v>9.3353552623329534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2.9000395244614299</v>
      </c>
      <c r="G218" s="1">
        <f>'[1]Electricity and CHPs'!C$99</f>
        <v>7.6036516425529452</v>
      </c>
      <c r="H218" s="1">
        <f>'[1]Electricity and CHPs'!D$99</f>
        <v>7.6000523721334083</v>
      </c>
      <c r="I218" s="1">
        <f>'[1]Electricity and CHPs'!E$99</f>
        <v>2.3003722474806434</v>
      </c>
      <c r="J218" s="1">
        <f>'[1]Electricity and CHPs'!F$99</f>
        <v>1.3917721269327183</v>
      </c>
      <c r="K218" s="1">
        <f>'[1]Electricity and CHPs'!G$99</f>
        <v>0</v>
      </c>
      <c r="L218" s="1">
        <f>'[1]Electricity and CHPs'!H$99</f>
        <v>7.7260274139388585</v>
      </c>
      <c r="M218" s="1">
        <f>'[1]Electricity and CHPs'!I$99</f>
        <v>8.3709510360543646</v>
      </c>
      <c r="N218" s="1">
        <f>'[1]Electricity and CHPs'!J$99</f>
        <v>8.5653214714340855</v>
      </c>
      <c r="O218" s="1">
        <f>'[1]Electricity and CHPs'!K$99</f>
        <v>9.3353788422010027</v>
      </c>
      <c r="P218" s="1">
        <f>'[1]Electricity and CHPs'!L$99</f>
        <v>9.3353845691772648</v>
      </c>
      <c r="Q218" s="1">
        <f>'[1]Electricity and CHPs'!M$99</f>
        <v>9.3353552623329534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0.18408312494005016</v>
      </c>
      <c r="G219" s="1">
        <f t="shared" ref="G219:O219" si="217">+G220</f>
        <v>0.1857743215493935</v>
      </c>
      <c r="H219" s="1">
        <f t="shared" si="217"/>
        <v>5.6891250550087508E-2</v>
      </c>
      <c r="I219" s="1">
        <f t="shared" si="217"/>
        <v>5.8766235900914683E-2</v>
      </c>
      <c r="J219" s="1">
        <f t="shared" si="217"/>
        <v>5.1876031273962939E-3</v>
      </c>
      <c r="K219" s="1">
        <f t="shared" si="217"/>
        <v>2.3536852811688069E-3</v>
      </c>
      <c r="L219" s="1">
        <f t="shared" si="217"/>
        <v>3.2539502685656761E-4</v>
      </c>
      <c r="M219" s="1">
        <f t="shared" si="217"/>
        <v>8.4359716634310389E-5</v>
      </c>
      <c r="N219" s="1">
        <f t="shared" si="217"/>
        <v>1.9420111035102327E-5</v>
      </c>
      <c r="O219" s="1">
        <f t="shared" si="217"/>
        <v>3.2994324767727749E-5</v>
      </c>
      <c r="P219" s="1">
        <f>+P220</f>
        <v>3.1515715778438378E-5</v>
      </c>
      <c r="Q219" s="1">
        <f>+Q220</f>
        <v>2.8682722094897915E-5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0.18408312494005016</v>
      </c>
      <c r="G220" s="1">
        <f>'[1]Electricity and CHPs'!C$100</f>
        <v>0.1857743215493935</v>
      </c>
      <c r="H220" s="1">
        <f>'[1]Electricity and CHPs'!D$100</f>
        <v>5.6891250550087508E-2</v>
      </c>
      <c r="I220" s="1">
        <f>'[1]Electricity and CHPs'!E$100</f>
        <v>5.8766235900914683E-2</v>
      </c>
      <c r="J220" s="1">
        <f>'[1]Electricity and CHPs'!F$100</f>
        <v>5.1876031273962939E-3</v>
      </c>
      <c r="K220" s="1">
        <f>'[1]Electricity and CHPs'!G$100</f>
        <v>2.3536852811688069E-3</v>
      </c>
      <c r="L220" s="1">
        <f>'[1]Electricity and CHPs'!H$100</f>
        <v>3.2539502685656761E-4</v>
      </c>
      <c r="M220" s="1">
        <f>'[1]Electricity and CHPs'!I$100</f>
        <v>8.4359716634310389E-5</v>
      </c>
      <c r="N220" s="1">
        <f>'[1]Electricity and CHPs'!J$100</f>
        <v>1.9420111035102327E-5</v>
      </c>
      <c r="O220" s="1">
        <f>'[1]Electricity and CHPs'!K$100</f>
        <v>3.2994324767727749E-5</v>
      </c>
      <c r="P220" s="1">
        <f>'[1]Electricity and CHPs'!L$100</f>
        <v>3.1515715778438378E-5</v>
      </c>
      <c r="Q220" s="1">
        <f>'[1]Electricity and CHPs'!M$100</f>
        <v>2.8682722094897915E-5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0.18408312494005016</v>
      </c>
      <c r="G221" s="1">
        <f t="shared" ref="G221:O221" si="218">G222</f>
        <v>0.1857743215493935</v>
      </c>
      <c r="H221" s="1">
        <f t="shared" si="218"/>
        <v>5.6891250550087508E-2</v>
      </c>
      <c r="I221" s="1">
        <f t="shared" si="218"/>
        <v>5.8766235900914683E-2</v>
      </c>
      <c r="J221" s="1">
        <f t="shared" si="218"/>
        <v>5.1876031273962939E-3</v>
      </c>
      <c r="K221" s="1">
        <f t="shared" si="218"/>
        <v>2.3536852811688069E-3</v>
      </c>
      <c r="L221" s="1">
        <f>L222</f>
        <v>3.2539502685656761E-4</v>
      </c>
      <c r="M221" s="1">
        <f t="shared" si="218"/>
        <v>8.4359716634310389E-5</v>
      </c>
      <c r="N221" s="1">
        <f t="shared" si="218"/>
        <v>1.9420111035102327E-5</v>
      </c>
      <c r="O221" s="1">
        <f t="shared" si="218"/>
        <v>3.2994324767727749E-5</v>
      </c>
      <c r="P221" s="1">
        <f>P222</f>
        <v>3.1515715778438378E-5</v>
      </c>
      <c r="Q221" s="1">
        <f>Q222</f>
        <v>2.8682722094897915E-5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0.18408312494005016</v>
      </c>
      <c r="G222" s="1">
        <f t="shared" ref="G222:K222" si="219">G220-G224</f>
        <v>0.1857743215493935</v>
      </c>
      <c r="H222" s="1">
        <f t="shared" si="219"/>
        <v>5.6891250550087508E-2</v>
      </c>
      <c r="I222" s="1">
        <f t="shared" si="219"/>
        <v>5.8766235900914683E-2</v>
      </c>
      <c r="J222" s="1">
        <f t="shared" si="219"/>
        <v>5.1876031273962939E-3</v>
      </c>
      <c r="K222" s="1">
        <f t="shared" si="219"/>
        <v>2.3536852811688069E-3</v>
      </c>
      <c r="L222" s="1">
        <f>L220-L224</f>
        <v>3.2539502685656761E-4</v>
      </c>
      <c r="M222" s="1">
        <f t="shared" ref="M222:O222" si="220">M220-M224</f>
        <v>8.4359716634310389E-5</v>
      </c>
      <c r="N222" s="1">
        <f t="shared" si="220"/>
        <v>1.9420111035102327E-5</v>
      </c>
      <c r="O222" s="1">
        <f t="shared" si="220"/>
        <v>3.2994324767727749E-5</v>
      </c>
      <c r="P222" s="1">
        <f>P220-P224</f>
        <v>3.1515715778438378E-5</v>
      </c>
      <c r="Q222" s="1">
        <f>Q220-Q224</f>
        <v>2.8682722094897915E-5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1.2001107435695249</v>
      </c>
      <c r="G225" s="1">
        <f t="shared" ref="G225:O225" si="222">+G226</f>
        <v>1.0831050621887075</v>
      </c>
      <c r="H225" s="1">
        <f t="shared" si="222"/>
        <v>2.447448623389799</v>
      </c>
      <c r="I225" s="1">
        <f t="shared" si="222"/>
        <v>3.5786523918334474</v>
      </c>
      <c r="J225" s="1">
        <f t="shared" si="222"/>
        <v>3.5930913927449599</v>
      </c>
      <c r="K225" s="1">
        <f t="shared" si="222"/>
        <v>2.7802702759417555</v>
      </c>
      <c r="L225" s="1">
        <f t="shared" si="222"/>
        <v>2.1513241765059545</v>
      </c>
      <c r="M225" s="1">
        <f t="shared" si="222"/>
        <v>1.6646632431018753</v>
      </c>
      <c r="N225" s="1">
        <f t="shared" si="222"/>
        <v>1.2880959638025702</v>
      </c>
      <c r="O225" s="1">
        <f t="shared" si="222"/>
        <v>0.9967158094897578</v>
      </c>
      <c r="P225" s="1">
        <f>+P226</f>
        <v>0.77125660189154499</v>
      </c>
      <c r="Q225" s="1">
        <f>+Q226</f>
        <v>1.0748130791843478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1.2001107435695249</v>
      </c>
      <c r="G226" s="1">
        <f>'[1]Electricity and CHPs'!C$101</f>
        <v>1.0831050621887075</v>
      </c>
      <c r="H226" s="1">
        <f>'[1]Electricity and CHPs'!D$101</f>
        <v>2.447448623389799</v>
      </c>
      <c r="I226" s="1">
        <f>'[1]Electricity and CHPs'!E$101</f>
        <v>3.5786523918334474</v>
      </c>
      <c r="J226" s="1">
        <f>'[1]Electricity and CHPs'!F$101</f>
        <v>3.5930913927449599</v>
      </c>
      <c r="K226" s="1">
        <f>'[1]Electricity and CHPs'!G$101</f>
        <v>2.7802702759417555</v>
      </c>
      <c r="L226" s="1">
        <f>'[1]Electricity and CHPs'!H$101</f>
        <v>2.1513241765059545</v>
      </c>
      <c r="M226" s="1">
        <f>'[1]Electricity and CHPs'!I$101</f>
        <v>1.6646632431018753</v>
      </c>
      <c r="N226" s="1">
        <f>'[1]Electricity and CHPs'!J$101</f>
        <v>1.2880959638025702</v>
      </c>
      <c r="O226" s="1">
        <f>'[1]Electricity and CHPs'!K$101</f>
        <v>0.9967158094897578</v>
      </c>
      <c r="P226" s="1">
        <f>'[1]Electricity and CHPs'!L$101</f>
        <v>0.77125660189154499</v>
      </c>
      <c r="Q226" s="1">
        <f>'[1]Electricity and CHPs'!M$101</f>
        <v>1.0748130791843478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1.8544786232920472E-4</v>
      </c>
      <c r="J227" s="1">
        <f t="shared" si="223"/>
        <v>3.0002890941021194E-4</v>
      </c>
      <c r="K227" s="1">
        <f t="shared" si="223"/>
        <v>3.0836730319174768E-4</v>
      </c>
      <c r="L227" s="1">
        <f t="shared" si="223"/>
        <v>3.0979925850382396E-4</v>
      </c>
      <c r="M227" s="1">
        <f t="shared" si="223"/>
        <v>3.5888261429940896E-4</v>
      </c>
      <c r="N227" s="1">
        <f t="shared" si="223"/>
        <v>3.6933183213917547E-4</v>
      </c>
      <c r="O227" s="1">
        <f t="shared" si="223"/>
        <v>4.4136088368679249E-4</v>
      </c>
      <c r="P227" s="1">
        <f>+P228</f>
        <v>4.7145254981770859E-4</v>
      </c>
      <c r="Q227" s="1">
        <f>+Q228</f>
        <v>1.059723328945466E-3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1.8544786232920472E-4</v>
      </c>
      <c r="J228" s="1">
        <f>'[1]Electricity and CHPs'!F$102</f>
        <v>3.0002890941021194E-4</v>
      </c>
      <c r="K228" s="1">
        <f>'[1]Electricity and CHPs'!G$102</f>
        <v>3.0836730319174768E-4</v>
      </c>
      <c r="L228" s="1">
        <f>'[1]Electricity and CHPs'!H$102</f>
        <v>3.0979925850382396E-4</v>
      </c>
      <c r="M228" s="1">
        <f>'[1]Electricity and CHPs'!I$102</f>
        <v>3.5888261429940896E-4</v>
      </c>
      <c r="N228" s="1">
        <f>'[1]Electricity and CHPs'!J$102</f>
        <v>3.6933183213917547E-4</v>
      </c>
      <c r="O228" s="1">
        <f>'[1]Electricity and CHPs'!K$102</f>
        <v>4.4136088368679249E-4</v>
      </c>
      <c r="P228" s="1">
        <f>'[1]Electricity and CHPs'!L$102</f>
        <v>4.7145254981770859E-4</v>
      </c>
      <c r="Q228" s="1">
        <f>'[1]Electricity and CHPs'!M$102</f>
        <v>1.059723328945466E-3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1.4005486829653053E-3</v>
      </c>
      <c r="L229" s="1">
        <f t="shared" si="224"/>
        <v>1.4018225773130392E-3</v>
      </c>
      <c r="M229" s="1">
        <f t="shared" si="224"/>
        <v>1.4138052794284313E-3</v>
      </c>
      <c r="N229" s="1">
        <f t="shared" si="224"/>
        <v>1.4259047736533581E-3</v>
      </c>
      <c r="O229" s="1">
        <f t="shared" si="224"/>
        <v>2.1636654904825525E-3</v>
      </c>
      <c r="P229" s="1">
        <f>+P230</f>
        <v>2.2362733166530445E-3</v>
      </c>
      <c r="Q229" s="1">
        <f>+Q230</f>
        <v>3.1884628124404183E-3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1.4005486829653053E-3</v>
      </c>
      <c r="L230" s="1">
        <f>'[1]Electricity and CHPs'!H$90</f>
        <v>1.4018225773130392E-3</v>
      </c>
      <c r="M230" s="1">
        <f>'[1]Electricity and CHPs'!I$90</f>
        <v>1.4138052794284313E-3</v>
      </c>
      <c r="N230" s="1">
        <f>'[1]Electricity and CHPs'!J$90</f>
        <v>1.4259047736533581E-3</v>
      </c>
      <c r="O230" s="1">
        <f>'[1]Electricity and CHPs'!K$90</f>
        <v>2.1636654904825525E-3</v>
      </c>
      <c r="P230" s="1">
        <f>'[1]Electricity and CHPs'!L$90</f>
        <v>2.2362733166530445E-3</v>
      </c>
      <c r="Q230" s="1">
        <f>'[1]Electricity and CHPs'!M$90</f>
        <v>3.1884628124404183E-3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3.3847349118046384</v>
      </c>
      <c r="H231" s="1">
        <f t="shared" si="225"/>
        <v>3.4873370939495776</v>
      </c>
      <c r="I231" s="1">
        <f t="shared" si="225"/>
        <v>3.6652222666462473</v>
      </c>
      <c r="J231" s="1">
        <f t="shared" si="225"/>
        <v>3.8521896404244456</v>
      </c>
      <c r="K231" s="1">
        <f t="shared" si="225"/>
        <v>4.0486901722612885</v>
      </c>
      <c r="L231" s="1">
        <f t="shared" si="225"/>
        <v>4.2552205846837499</v>
      </c>
      <c r="M231" s="1">
        <f t="shared" si="225"/>
        <v>4.4740580153128411</v>
      </c>
      <c r="N231" s="1">
        <f t="shared" si="225"/>
        <v>4.7048394265223132</v>
      </c>
      <c r="O231" s="1">
        <f t="shared" si="225"/>
        <v>11.365452927524878</v>
      </c>
      <c r="P231" s="1">
        <f>+P232</f>
        <v>11.946101909581014</v>
      </c>
      <c r="Q231" s="1">
        <f>+Q232</f>
        <v>14.807181953224827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3.3847349118046384</v>
      </c>
      <c r="H232" s="1">
        <f>'[1]Electricity and CHPs'!D$123</f>
        <v>3.4873370939495776</v>
      </c>
      <c r="I232" s="1">
        <f>'[1]Electricity and CHPs'!E$123</f>
        <v>3.6652222666462473</v>
      </c>
      <c r="J232" s="1">
        <f>'[1]Electricity and CHPs'!F$123</f>
        <v>3.8521896404244456</v>
      </c>
      <c r="K232" s="1">
        <f>'[1]Electricity and CHPs'!G$123</f>
        <v>4.0486901722612885</v>
      </c>
      <c r="L232" s="1">
        <f>'[1]Electricity and CHPs'!H$123</f>
        <v>4.2552205846837499</v>
      </c>
      <c r="M232" s="1">
        <f>'[1]Electricity and CHPs'!I$123</f>
        <v>4.4740580153128411</v>
      </c>
      <c r="N232" s="1">
        <f>'[1]Electricity and CHPs'!J$123</f>
        <v>4.7048394265223132</v>
      </c>
      <c r="O232" s="1">
        <f>'[1]Electricity and CHPs'!K$123</f>
        <v>11.365452927524878</v>
      </c>
      <c r="P232" s="1">
        <f>'[1]Electricity and CHPs'!L$123</f>
        <v>11.946101909581014</v>
      </c>
      <c r="Q232" s="1">
        <f>'[1]Electricity and CHPs'!M$123</f>
        <v>14.807181953224827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6.5445335317664792</v>
      </c>
      <c r="G233" s="1">
        <f t="shared" ref="G233:K233" si="226">SUM(G234,G240,G273,G282,G288)</f>
        <v>8.3096986457624524</v>
      </c>
      <c r="H233" s="1">
        <f t="shared" si="226"/>
        <v>9.20375429138684</v>
      </c>
      <c r="I233" s="1">
        <f t="shared" si="226"/>
        <v>9.8751040728169439</v>
      </c>
      <c r="J233" s="1">
        <f t="shared" si="226"/>
        <v>9.4563390868799413</v>
      </c>
      <c r="K233" s="1">
        <f t="shared" si="226"/>
        <v>9.9954282132636507</v>
      </c>
      <c r="L233" s="1">
        <f t="shared" ref="L233:O233" si="227">SUM(L234,L240,L273,L282,L288)</f>
        <v>13.702375501056384</v>
      </c>
      <c r="M233" s="1">
        <f t="shared" si="227"/>
        <v>14.748069193039198</v>
      </c>
      <c r="N233" s="1">
        <f t="shared" si="227"/>
        <v>14.281092599487701</v>
      </c>
      <c r="O233" s="1">
        <f t="shared" si="227"/>
        <v>14.133785486734306</v>
      </c>
      <c r="P233" s="1">
        <f>SUM(P234,P240,P273,P282,P288)</f>
        <v>15.196942757305518</v>
      </c>
      <c r="Q233" s="1">
        <f>SUM(Q234,Q240,Q273,Q282,Q288)</f>
        <v>15.298947410884509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0.92983918738431859</v>
      </c>
      <c r="G234" s="1">
        <f t="shared" ref="G234:O234" si="228">+G235</f>
        <v>2.0703049040573478</v>
      </c>
      <c r="H234" s="1">
        <f t="shared" si="228"/>
        <v>7.8283677253252748E-2</v>
      </c>
      <c r="I234" s="1">
        <f t="shared" si="228"/>
        <v>1.3029231690329985</v>
      </c>
      <c r="J234" s="1">
        <f t="shared" si="228"/>
        <v>0.83777884813493653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6.4068121024068369E-3</v>
      </c>
      <c r="O234" s="1">
        <f t="shared" si="228"/>
        <v>7.4500135901681974E-3</v>
      </c>
      <c r="P234" s="1">
        <f>+P235</f>
        <v>1.2154588071695463E-2</v>
      </c>
      <c r="Q234" s="1">
        <f>+Q235</f>
        <v>1.7725837895412204E-2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0.92983918738431859</v>
      </c>
      <c r="G235" s="1">
        <f>'[1]Electricity and CHPs'!C$104</f>
        <v>2.0703049040573478</v>
      </c>
      <c r="H235" s="1">
        <f>'[1]Electricity and CHPs'!D$104</f>
        <v>7.8283677253252748E-2</v>
      </c>
      <c r="I235" s="1">
        <f>'[1]Electricity and CHPs'!E$104</f>
        <v>1.3029231690329985</v>
      </c>
      <c r="J235" s="1">
        <f>'[1]Electricity and CHPs'!F$104</f>
        <v>0.83777884813493653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6.4068121024068369E-3</v>
      </c>
      <c r="O235" s="1">
        <f>'[1]Electricity and CHPs'!K$104</f>
        <v>7.4500135901681974E-3</v>
      </c>
      <c r="P235" s="1">
        <f>'[1]Electricity and CHPs'!L$104</f>
        <v>1.2154588071695463E-2</v>
      </c>
      <c r="Q235" s="1">
        <f>'[1]Electricity and CHPs'!M$104</f>
        <v>1.7725837895412204E-2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0.92983918738431859</v>
      </c>
      <c r="G236" s="1">
        <f t="shared" ref="G236:O236" si="229">G237</f>
        <v>2.0703049040573478</v>
      </c>
      <c r="H236" s="1">
        <f t="shared" si="229"/>
        <v>7.8283677253252748E-2</v>
      </c>
      <c r="I236" s="1">
        <f t="shared" si="229"/>
        <v>1.3029231690329985</v>
      </c>
      <c r="J236" s="1">
        <f t="shared" si="229"/>
        <v>0.83777884813493653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6.4068121024068369E-3</v>
      </c>
      <c r="O236" s="1">
        <f t="shared" si="229"/>
        <v>7.4500135901681974E-3</v>
      </c>
      <c r="P236" s="1">
        <f>P237</f>
        <v>1.2154588071695463E-2</v>
      </c>
      <c r="Q236" s="1">
        <f>Q237</f>
        <v>1.7725837895412204E-2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0.92983918738431859</v>
      </c>
      <c r="G237" s="1">
        <f t="shared" ref="G237:K237" si="230">G235-G239</f>
        <v>2.0703049040573478</v>
      </c>
      <c r="H237" s="1">
        <f t="shared" si="230"/>
        <v>7.8283677253252748E-2</v>
      </c>
      <c r="I237" s="1">
        <f t="shared" si="230"/>
        <v>1.3029231690329985</v>
      </c>
      <c r="J237" s="1">
        <f t="shared" si="230"/>
        <v>0.83777884813493653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6.4068121024068369E-3</v>
      </c>
      <c r="O237" s="1">
        <f t="shared" si="231"/>
        <v>7.4500135901681974E-3</v>
      </c>
      <c r="P237" s="1">
        <f>P235-P239</f>
        <v>1.2154588071695463E-2</v>
      </c>
      <c r="Q237" s="1">
        <f>Q235-Q239</f>
        <v>1.7725837895412204E-2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3.0194220527817652</v>
      </c>
      <c r="G240" s="1">
        <f t="shared" ref="G240:K240" si="235">SUM(G241:G250)</f>
        <v>2.5453766307484851</v>
      </c>
      <c r="H240" s="1">
        <f t="shared" si="235"/>
        <v>3.1693582392211019</v>
      </c>
      <c r="I240" s="1">
        <f t="shared" si="235"/>
        <v>2.9784140158456549</v>
      </c>
      <c r="J240" s="1">
        <f t="shared" si="235"/>
        <v>3.0652784370445509</v>
      </c>
      <c r="K240" s="1">
        <f t="shared" si="235"/>
        <v>2.1684239209721126</v>
      </c>
      <c r="L240" s="1">
        <f t="shared" ref="L240:O240" si="236">SUM(L241:L250)</f>
        <v>1.5675945167559506</v>
      </c>
      <c r="M240" s="1">
        <f t="shared" si="236"/>
        <v>1.4392572199230624</v>
      </c>
      <c r="N240" s="1">
        <f t="shared" si="236"/>
        <v>2.188061659727647</v>
      </c>
      <c r="O240" s="1">
        <f t="shared" si="236"/>
        <v>2.2983852558692508</v>
      </c>
      <c r="P240" s="1">
        <f>SUM(P241:P250)</f>
        <v>2.5698249677005798</v>
      </c>
      <c r="Q240" s="1">
        <f>SUM(Q241:Q250)</f>
        <v>2.6847276810663412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0.78843813209090474</v>
      </c>
      <c r="G241" s="1">
        <f>'[1]Electricity and CHPs_IN'!C$39*0.75-G88-G242</f>
        <v>9.6203587379509459E-2</v>
      </c>
      <c r="H241" s="1">
        <f>'[1]Electricity and CHPs_IN'!D$39*0.75-H88-H242</f>
        <v>6.5291150659264885E-2</v>
      </c>
      <c r="I241" s="1">
        <f>'[1]Electricity and CHPs_IN'!E$39*0.75-I88-I242</f>
        <v>0.18259906147947591</v>
      </c>
      <c r="J241" s="1">
        <f>'[1]Electricity and CHPs'!F$103-J242</f>
        <v>0.48443098076052876</v>
      </c>
      <c r="K241" s="1">
        <f>'[1]Electricity and CHPs'!G$103-K242</f>
        <v>0.30648860883494461</v>
      </c>
      <c r="L241" s="1">
        <f>'[1]Electricity and CHPs'!H$103-L242</f>
        <v>0.22152685420629242</v>
      </c>
      <c r="M241" s="1">
        <f>'[1]Electricity and CHPs'!I$103-M242</f>
        <v>5.7064191635557988E-2</v>
      </c>
      <c r="N241" s="1">
        <f>'[1]Electricity and CHPs'!J$103-N242</f>
        <v>0.46601427152644642</v>
      </c>
      <c r="O241" s="1">
        <f>'[1]Electricity and CHPs'!K$103-O242</f>
        <v>0.37624167842319245</v>
      </c>
      <c r="P241" s="1">
        <f>'[1]Electricity and CHPs'!L$103-P242</f>
        <v>0.46661434495626758</v>
      </c>
      <c r="Q241" s="1">
        <f>'[1]Electricity and CHPs'!M$103-Q242</f>
        <v>0.46652248352714365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4.7769569560165747E-3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5.4291842512196008E-3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3.3041158598331864E-2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0.2694659597551326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0.21758935014095637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0.2698381077139434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0.26978868936888456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'[1]Electricity and CHPs'!F$107</f>
        <v>2.1901243241460185E-3</v>
      </c>
      <c r="K243" s="1">
        <f>'[1]Electricity and CHPs'!G$107</f>
        <v>5.2411462983971225E-3</v>
      </c>
      <c r="L243" s="1">
        <f>'[1]Electricity and CHPs'!H$107</f>
        <v>7.9498056483121807E-3</v>
      </c>
      <c r="M243" s="1">
        <f>'[1]Electricity and CHPs'!I$107</f>
        <v>2.4283578522009495E-3</v>
      </c>
      <c r="N243" s="1">
        <f>'[1]Electricity and CHPs'!J$107</f>
        <v>1.8747543350568483E-3</v>
      </c>
      <c r="O243" s="1">
        <f>'[1]Electricity and CHPs'!K$107</f>
        <v>2.4931140383838246E-3</v>
      </c>
      <c r="P243" s="1">
        <f>'[1]Electricity and CHPs'!L$107</f>
        <v>1.5278050025627594E-3</v>
      </c>
      <c r="Q243" s="1">
        <f>'[1]Electricity and CHPs'!M$107</f>
        <v>1.5907381692248207E-3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4.7770138123383793E-2</v>
      </c>
      <c r="G244" s="1">
        <f>'[1]Electricity and CHPs'!C$109</f>
        <v>1.6271242941008322E-2</v>
      </c>
      <c r="H244" s="1">
        <f>'[1]Electricity and CHPs'!D$109</f>
        <v>4.2656000069353578E-2</v>
      </c>
      <c r="I244" s="1">
        <f>'[1]Electricity and CHPs'!E$109</f>
        <v>3.0165628070750912E-2</v>
      </c>
      <c r="J244" s="1">
        <f>'[1]Electricity and CHPs'!F$109</f>
        <v>2.3446677083151797E-2</v>
      </c>
      <c r="K244" s="1">
        <f>'[1]Electricity and CHPs'!G$109</f>
        <v>1.1955790942812995E-2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2.5236672864869292E-2</v>
      </c>
      <c r="O244" s="1">
        <f>'[1]Electricity and CHPs'!K$109</f>
        <v>4.4109724654333771E-2</v>
      </c>
      <c r="P244" s="1">
        <f>'[1]Electricity and CHPs'!L$109</f>
        <v>6.5852990167627093E-2</v>
      </c>
      <c r="Q244" s="1">
        <f>'[1]Electricity and CHPs'!M$109</f>
        <v>8.8396286469524618E-2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6.6227413301774313E-2</v>
      </c>
      <c r="G246" s="1">
        <f>'[1]Electricity and CHPs'!C$112</f>
        <v>0.1034240836881858</v>
      </c>
      <c r="H246" s="1">
        <f>'[1]Electricity and CHPs'!D$112</f>
        <v>0.41445453293130807</v>
      </c>
      <c r="I246" s="1">
        <f>'[1]Electricity and CHPs'!E$112</f>
        <v>0.39949046646221187</v>
      </c>
      <c r="J246" s="1">
        <f>'[1]Electricity and CHPs'!F$112</f>
        <v>0.39526410234985621</v>
      </c>
      <c r="K246" s="1">
        <f>'[1]Electricity and CHPs'!G$112</f>
        <v>0.1938539432099016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4.0425215854836175E-2</v>
      </c>
      <c r="O246" s="1">
        <f>'[1]Electricity and CHPs'!K$112</f>
        <v>0.26140748931125762</v>
      </c>
      <c r="P246" s="1">
        <f>'[1]Electricity and CHPs'!L$112</f>
        <v>0.27249417668969467</v>
      </c>
      <c r="Q246" s="1">
        <f>'[1]Electricity and CHPs'!M$112</f>
        <v>0.3514518407632698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1.4243662380020119</v>
      </c>
      <c r="G248" s="1">
        <f>'[1]Electricity and CHPs'!C$115</f>
        <v>1.5791801398371736</v>
      </c>
      <c r="H248" s="1">
        <f>'[1]Electricity and CHPs'!D$115</f>
        <v>1.8800102310763001</v>
      </c>
      <c r="I248" s="1">
        <f>'[1]Electricity and CHPs'!E$115</f>
        <v>1.6785762389173358</v>
      </c>
      <c r="J248" s="1">
        <f>'[1]Electricity and CHPs'!F$115</f>
        <v>1.5205973289267058</v>
      </c>
      <c r="K248" s="1">
        <f>'[1]Electricity and CHPs'!G$115</f>
        <v>1.3130657347895158</v>
      </c>
      <c r="L248" s="1">
        <f>'[1]Electricity and CHPs'!H$115</f>
        <v>1.3326886726501264</v>
      </c>
      <c r="M248" s="1">
        <f>'[1]Electricity and CHPs'!I$115</f>
        <v>1.3467235118369716</v>
      </c>
      <c r="N248" s="1">
        <f>'[1]Electricity and CHPs'!J$115</f>
        <v>1.3690915975386055</v>
      </c>
      <c r="O248" s="1">
        <f>'[1]Electricity and CHPs'!K$115</f>
        <v>1.3719588966705272</v>
      </c>
      <c r="P248" s="1">
        <f>'[1]Electricity and CHPs'!L$115</f>
        <v>1.4688023541726736</v>
      </c>
      <c r="Q248" s="1">
        <f>'[1]Electricity and CHPs'!M$115</f>
        <v>1.4689926308269763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0.69262013126369038</v>
      </c>
      <c r="G249" s="1">
        <f>'[1]Electricity and CHPs'!C$116</f>
        <v>0.75029757690260801</v>
      </c>
      <c r="H249" s="1">
        <f>'[1]Electricity and CHPs'!D$116</f>
        <v>0.76694632448487532</v>
      </c>
      <c r="I249" s="1">
        <f>'[1]Electricity and CHPs'!E$116</f>
        <v>0.68758262091588029</v>
      </c>
      <c r="J249" s="1">
        <f>'[1]Electricity and CHPs'!F$116</f>
        <v>0.63934922360016233</v>
      </c>
      <c r="K249" s="1">
        <f>'[1]Electricity and CHPs'!G$116</f>
        <v>0.33304173994052355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1.4820350714597523E-2</v>
      </c>
      <c r="O249" s="1">
        <f>'[1]Electricity and CHPs'!K$116</f>
        <v>2.2380729084063283E-2</v>
      </c>
      <c r="P249" s="1">
        <f>'[1]Electricity and CHPs'!L$116</f>
        <v>2.2783517480079129E-2</v>
      </c>
      <c r="Q249" s="1">
        <f>'[1]Electricity and CHPs'!M$116</f>
        <v>3.3730718015170573E-2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1.1328371381023146E-3</v>
      </c>
      <c r="O250" s="1">
        <f>'[1]Electricity and CHPs'!K$118</f>
        <v>2.204273546536318E-3</v>
      </c>
      <c r="P250" s="1">
        <f>'[1]Electricity and CHPs'!L$118</f>
        <v>1.9116715177312554E-3</v>
      </c>
      <c r="Q250" s="1">
        <f>'[1]Electricity and CHPs'!M$118</f>
        <v>4.2542939261469535E-3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1.5539141729039339</v>
      </c>
      <c r="G251" s="1">
        <f t="shared" ref="G251:K251" si="237">SUM(G252:G261)</f>
        <v>0.93035035821932499</v>
      </c>
      <c r="H251" s="1">
        <f t="shared" si="237"/>
        <v>1.2722617790768469</v>
      </c>
      <c r="I251" s="1">
        <f t="shared" si="237"/>
        <v>1.2756691847966088</v>
      </c>
      <c r="J251" s="1">
        <f t="shared" si="237"/>
        <v>1.4522430861566549</v>
      </c>
      <c r="K251" s="1">
        <f t="shared" si="237"/>
        <v>0.74409945555562906</v>
      </c>
      <c r="L251" s="1">
        <f t="shared" ref="L251:O251" si="238">SUM(L252:L261)</f>
        <v>8.641580784567196E-2</v>
      </c>
      <c r="M251" s="1">
        <f t="shared" si="238"/>
        <v>6.4829824333965331E-3</v>
      </c>
      <c r="N251" s="1">
        <f t="shared" si="238"/>
        <v>5.8047567618341539E-2</v>
      </c>
      <c r="O251" s="1">
        <f t="shared" si="238"/>
        <v>7.4370933204109743E-2</v>
      </c>
      <c r="P251" s="1">
        <f>SUM(P252:P261)</f>
        <v>9.6150963998454991E-2</v>
      </c>
      <c r="Q251" s="1">
        <f>SUM(Q252:Q261)</f>
        <v>0.10659750834332569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0.76810176582010881</v>
      </c>
      <c r="G252" s="1">
        <f t="shared" si="239"/>
        <v>9.2634410104400128E-2</v>
      </c>
      <c r="H252" s="1">
        <f t="shared" si="239"/>
        <v>6.4425923002164209E-2</v>
      </c>
      <c r="I252" s="1">
        <f t="shared" si="239"/>
        <v>0.17920389762221411</v>
      </c>
      <c r="J252" s="1">
        <f t="shared" si="239"/>
        <v>0.45544128094294911</v>
      </c>
      <c r="K252" s="1">
        <f t="shared" si="239"/>
        <v>0.26662281445611846</v>
      </c>
      <c r="L252" s="1">
        <f t="shared" ref="L252:O252" si="240">L241-L263</f>
        <v>8.149402216286758E-2</v>
      </c>
      <c r="M252" s="1">
        <f t="shared" si="240"/>
        <v>3.9979609549971595E-3</v>
      </c>
      <c r="N252" s="1">
        <f t="shared" si="240"/>
        <v>3.3030505248553832E-2</v>
      </c>
      <c r="O252" s="1">
        <f t="shared" si="240"/>
        <v>3.0203636216498464E-2</v>
      </c>
      <c r="P252" s="1">
        <f t="shared" ref="P252:Q261" si="241">P241-P263</f>
        <v>4.0748862495470994E-2</v>
      </c>
      <c r="Q252" s="1">
        <f t="shared" si="241"/>
        <v>4.0905404775771148E-2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4.155605368142007E-3</v>
      </c>
      <c r="L253" s="1">
        <f t="shared" ref="L253:O253" si="242">L242-L264</f>
        <v>1.9972570065169741E-3</v>
      </c>
      <c r="M253" s="1">
        <f t="shared" si="242"/>
        <v>2.3148888680951107E-3</v>
      </c>
      <c r="N253" s="1">
        <f t="shared" si="242"/>
        <v>1.9099408198045675E-2</v>
      </c>
      <c r="O253" s="1">
        <f t="shared" si="242"/>
        <v>1.7467468260785435E-2</v>
      </c>
      <c r="P253" s="1">
        <f t="shared" si="241"/>
        <v>2.3564633333988283E-2</v>
      </c>
      <c r="Q253" s="1">
        <f t="shared" si="241"/>
        <v>2.3655484852782904E-2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0</v>
      </c>
      <c r="J254" s="1">
        <f t="shared" si="239"/>
        <v>2.0590611815276515E-3</v>
      </c>
      <c r="K254" s="1">
        <f t="shared" si="239"/>
        <v>4.5594163592796505E-3</v>
      </c>
      <c r="L254" s="1">
        <f t="shared" ref="L254:O254" si="243">L243-L265</f>
        <v>2.9245286762874106E-3</v>
      </c>
      <c r="M254" s="1">
        <f t="shared" si="243"/>
        <v>1.7013261030426278E-4</v>
      </c>
      <c r="N254" s="1">
        <f t="shared" si="243"/>
        <v>1.3288022854109115E-4</v>
      </c>
      <c r="O254" s="1">
        <f t="shared" si="243"/>
        <v>2.001402656323808E-4</v>
      </c>
      <c r="P254" s="1">
        <f t="shared" si="241"/>
        <v>1.3342135029122907E-4</v>
      </c>
      <c r="Q254" s="1">
        <f t="shared" si="241"/>
        <v>1.3947835528193685E-4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4.6537991952184096E-2</v>
      </c>
      <c r="G255" s="1">
        <f t="shared" ref="G255:K255" si="244">G244-G266</f>
        <v>1.5667575737687383E-2</v>
      </c>
      <c r="H255" s="1">
        <f t="shared" si="244"/>
        <v>4.209072972829464E-2</v>
      </c>
      <c r="I255" s="1">
        <f t="shared" si="244"/>
        <v>2.9604742109302931E-2</v>
      </c>
      <c r="J255" s="1">
        <f t="shared" si="244"/>
        <v>2.2043562589332294E-2</v>
      </c>
      <c r="K255" s="1">
        <f t="shared" si="244"/>
        <v>1.0400669187475274E-2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1.7887436210669676E-3</v>
      </c>
      <c r="O255" s="1">
        <f t="shared" si="245"/>
        <v>3.5410060965411772E-3</v>
      </c>
      <c r="P255" s="1">
        <f t="shared" si="241"/>
        <v>5.750861434634498E-3</v>
      </c>
      <c r="Q255" s="1">
        <f t="shared" si="241"/>
        <v>7.7507215758885195E-3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6.4519194382300513E-2</v>
      </c>
      <c r="G257" s="1">
        <f t="shared" si="248"/>
        <v>9.9587024184960862E-2</v>
      </c>
      <c r="H257" s="1">
        <f t="shared" si="248"/>
        <v>0.40896224920093965</v>
      </c>
      <c r="I257" s="1">
        <f t="shared" si="248"/>
        <v>0.39206252251735429</v>
      </c>
      <c r="J257" s="1">
        <f t="shared" si="248"/>
        <v>0.37161039701127924</v>
      </c>
      <c r="K257" s="1">
        <f t="shared" si="248"/>
        <v>0.16863884151686456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2.8652884386853178E-3</v>
      </c>
      <c r="O257" s="1">
        <f t="shared" si="249"/>
        <v>2.0985066685102111E-2</v>
      </c>
      <c r="P257" s="1">
        <f t="shared" si="241"/>
        <v>2.3796584603042237E-2</v>
      </c>
      <c r="Q257" s="1">
        <f t="shared" si="241"/>
        <v>3.0815834848772039E-2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0.67475522074934047</v>
      </c>
      <c r="G260" s="1">
        <f t="shared" si="254"/>
        <v>0.72246134819227659</v>
      </c>
      <c r="H260" s="1">
        <f t="shared" si="254"/>
        <v>0.75678287714544845</v>
      </c>
      <c r="I260" s="1">
        <f t="shared" si="254"/>
        <v>0.67479802254773746</v>
      </c>
      <c r="J260" s="1">
        <f t="shared" si="254"/>
        <v>0.60108878443156677</v>
      </c>
      <c r="K260" s="1">
        <f t="shared" si="254"/>
        <v>0.28972210866774911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1.0504478123823744E-3</v>
      </c>
      <c r="O260" s="1">
        <f t="shared" si="255"/>
        <v>1.7966627257991336E-3</v>
      </c>
      <c r="P260" s="1">
        <f t="shared" si="241"/>
        <v>1.9896568354449487E-3</v>
      </c>
      <c r="Q260" s="1">
        <f t="shared" si="241"/>
        <v>2.9575609375912734E-3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8.0294071066279882E-5</v>
      </c>
      <c r="O261" s="1">
        <f t="shared" si="257"/>
        <v>1.7695295375104274E-4</v>
      </c>
      <c r="P261" s="1">
        <f t="shared" si="241"/>
        <v>1.6694394558281356E-4</v>
      </c>
      <c r="Q261" s="1">
        <f t="shared" si="241"/>
        <v>3.7302299723786106E-4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1.4655078798778312</v>
      </c>
      <c r="G262" s="1">
        <f t="shared" ref="G262:K262" si="258">SUM(G263:G272)</f>
        <v>1.6150262725291604</v>
      </c>
      <c r="H262" s="1">
        <f t="shared" si="258"/>
        <v>1.897096460144255</v>
      </c>
      <c r="I262" s="1">
        <f t="shared" si="258"/>
        <v>1.7027448310490461</v>
      </c>
      <c r="J262" s="1">
        <f t="shared" si="258"/>
        <v>1.6130353508878961</v>
      </c>
      <c r="K262" s="1">
        <f t="shared" si="258"/>
        <v>1.4243244654164831</v>
      </c>
      <c r="L262" s="1">
        <f t="shared" ref="L262:O262" si="259">SUM(L263:L272)</f>
        <v>1.4811787089102786</v>
      </c>
      <c r="M262" s="1">
        <f t="shared" si="259"/>
        <v>1.4327742374896659</v>
      </c>
      <c r="N262" s="1">
        <f t="shared" si="259"/>
        <v>2.1300140921093051</v>
      </c>
      <c r="O262" s="1">
        <f t="shared" si="259"/>
        <v>2.2240143226651412</v>
      </c>
      <c r="P262" s="1">
        <f>SUM(P263:P272)</f>
        <v>2.4736740037021243</v>
      </c>
      <c r="Q262" s="1">
        <f>SUM(Q263:Q272)</f>
        <v>2.5781301727230157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2.0336366270795971E-2</v>
      </c>
      <c r="G263" s="1">
        <f t="shared" si="260"/>
        <v>3.5691772751093253E-3</v>
      </c>
      <c r="H263" s="1">
        <f t="shared" si="260"/>
        <v>8.6522765710067985E-4</v>
      </c>
      <c r="I263" s="1">
        <f t="shared" si="260"/>
        <v>3.3951638572617833E-3</v>
      </c>
      <c r="J263" s="1">
        <f t="shared" si="260"/>
        <v>2.8989699817579633E-2</v>
      </c>
      <c r="K263" s="1">
        <f t="shared" si="260"/>
        <v>3.9865794378826154E-2</v>
      </c>
      <c r="L263" s="1">
        <f t="shared" ref="L263:O263" si="261">L241*IFERROR(L120/L88,0)</f>
        <v>0.14003283204342484</v>
      </c>
      <c r="M263" s="1">
        <f t="shared" si="261"/>
        <v>5.3066230680560829E-2</v>
      </c>
      <c r="N263" s="1">
        <f t="shared" si="261"/>
        <v>0.43298376627789259</v>
      </c>
      <c r="O263" s="1">
        <f t="shared" si="261"/>
        <v>0.34603804220669399</v>
      </c>
      <c r="P263" s="1">
        <f t="shared" ref="P263:Q272" si="262">P241*IFERROR(P120/P88,0)</f>
        <v>0.42586548246079658</v>
      </c>
      <c r="Q263" s="1">
        <f t="shared" si="262"/>
        <v>0.4256170787513725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6.2135158787456762E-4</v>
      </c>
      <c r="L264" s="1">
        <f t="shared" ref="L264:O264" si="263">L242*IFERROR(L121/L89,0)</f>
        <v>3.4319272447026266E-3</v>
      </c>
      <c r="M264" s="1">
        <f t="shared" si="263"/>
        <v>3.0726269730236754E-2</v>
      </c>
      <c r="N264" s="1">
        <f t="shared" si="263"/>
        <v>0.25036655155708692</v>
      </c>
      <c r="O264" s="1">
        <f t="shared" si="263"/>
        <v>0.20012188188017094</v>
      </c>
      <c r="P264" s="1">
        <f t="shared" si="262"/>
        <v>0.24627347437995512</v>
      </c>
      <c r="Q264" s="1">
        <f t="shared" si="262"/>
        <v>0.24613320451610166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0</v>
      </c>
      <c r="J265" s="1">
        <f t="shared" si="260"/>
        <v>1.3106314261836693E-4</v>
      </c>
      <c r="K265" s="1">
        <f t="shared" si="260"/>
        <v>6.8172993911747211E-4</v>
      </c>
      <c r="L265" s="1">
        <f t="shared" ref="L265:O265" si="264">L243*IFERROR(L122/L90,0)</f>
        <v>5.0252769720247701E-3</v>
      </c>
      <c r="M265" s="1">
        <f t="shared" si="264"/>
        <v>2.2582252418966867E-3</v>
      </c>
      <c r="N265" s="1">
        <f t="shared" si="264"/>
        <v>1.7418741065157572E-3</v>
      </c>
      <c r="O265" s="1">
        <f t="shared" si="264"/>
        <v>2.2929737727514438E-3</v>
      </c>
      <c r="P265" s="1">
        <f t="shared" si="262"/>
        <v>1.3943836522715303E-3</v>
      </c>
      <c r="Q265" s="1">
        <f t="shared" si="262"/>
        <v>1.4512598139428839E-3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1.2321461711996941E-3</v>
      </c>
      <c r="G266" s="1">
        <f t="shared" si="260"/>
        <v>6.0366720332093767E-4</v>
      </c>
      <c r="H266" s="1">
        <f t="shared" si="260"/>
        <v>5.65270341058939E-4</v>
      </c>
      <c r="I266" s="1">
        <f t="shared" si="260"/>
        <v>5.6088596144798189E-4</v>
      </c>
      <c r="J266" s="1">
        <f t="shared" si="260"/>
        <v>1.403114493819502E-3</v>
      </c>
      <c r="K266" s="1">
        <f t="shared" si="260"/>
        <v>1.5551217553377201E-3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2.3447929243802325E-2</v>
      </c>
      <c r="O266" s="1">
        <f t="shared" si="265"/>
        <v>4.0568718557792594E-2</v>
      </c>
      <c r="P266" s="1">
        <f t="shared" si="262"/>
        <v>6.0102128732992595E-2</v>
      </c>
      <c r="Q266" s="1">
        <f t="shared" si="262"/>
        <v>8.0645564893636099E-2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1.7082189194738014E-3</v>
      </c>
      <c r="G268" s="1">
        <f t="shared" si="260"/>
        <v>3.8370595032249416E-3</v>
      </c>
      <c r="H268" s="1">
        <f t="shared" si="260"/>
        <v>5.4922837303683948E-3</v>
      </c>
      <c r="I268" s="1">
        <f t="shared" si="260"/>
        <v>7.4279439448575926E-3</v>
      </c>
      <c r="J268" s="1">
        <f t="shared" si="260"/>
        <v>2.3653705338576983E-2</v>
      </c>
      <c r="K268" s="1">
        <f t="shared" si="260"/>
        <v>2.5215101693037041E-2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3.7559927416150857E-2</v>
      </c>
      <c r="O268" s="1">
        <f t="shared" si="267"/>
        <v>0.24042242262615551</v>
      </c>
      <c r="P268" s="1">
        <f t="shared" si="262"/>
        <v>0.24869759208665243</v>
      </c>
      <c r="Q268" s="1">
        <f t="shared" si="262"/>
        <v>0.32063600591449776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1.4243662380020119</v>
      </c>
      <c r="G270" s="1">
        <f t="shared" si="260"/>
        <v>1.5791801398371736</v>
      </c>
      <c r="H270" s="1">
        <f t="shared" si="260"/>
        <v>1.8800102310763001</v>
      </c>
      <c r="I270" s="1">
        <f t="shared" si="260"/>
        <v>1.6785762389173358</v>
      </c>
      <c r="J270" s="1">
        <f t="shared" si="260"/>
        <v>1.5205973289267058</v>
      </c>
      <c r="K270" s="1">
        <f t="shared" si="260"/>
        <v>1.3130657347895158</v>
      </c>
      <c r="L270" s="1">
        <f t="shared" ref="L270:O270" si="269">L248*IFERROR(L127/L95,0)</f>
        <v>1.3326886726501264</v>
      </c>
      <c r="M270" s="1">
        <f t="shared" si="269"/>
        <v>1.3467235118369716</v>
      </c>
      <c r="N270" s="1">
        <f t="shared" si="269"/>
        <v>1.3690915975386055</v>
      </c>
      <c r="O270" s="1">
        <f t="shared" si="269"/>
        <v>1.3719588966705272</v>
      </c>
      <c r="P270" s="1">
        <f t="shared" si="262"/>
        <v>1.4688023541726736</v>
      </c>
      <c r="Q270" s="1">
        <f t="shared" si="262"/>
        <v>1.4689926308269763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1.786491051434989E-2</v>
      </c>
      <c r="G271" s="1">
        <f t="shared" si="260"/>
        <v>2.7836228710331434E-2</v>
      </c>
      <c r="H271" s="1">
        <f t="shared" si="260"/>
        <v>1.0163447339426897E-2</v>
      </c>
      <c r="I271" s="1">
        <f t="shared" si="260"/>
        <v>1.2784598368142866E-2</v>
      </c>
      <c r="J271" s="1">
        <f t="shared" si="260"/>
        <v>3.8260439168595575E-2</v>
      </c>
      <c r="K271" s="1">
        <f t="shared" si="260"/>
        <v>4.331963127277446E-2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1.3769902902215149E-2</v>
      </c>
      <c r="O271" s="1">
        <f t="shared" si="270"/>
        <v>2.0584066358264149E-2</v>
      </c>
      <c r="P271" s="1">
        <f t="shared" si="262"/>
        <v>2.079386064463418E-2</v>
      </c>
      <c r="Q271" s="1">
        <f t="shared" si="262"/>
        <v>3.07731570775793E-2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1.0525430670360347E-3</v>
      </c>
      <c r="O272" s="1">
        <f t="shared" si="271"/>
        <v>2.0273205927852753E-3</v>
      </c>
      <c r="P272" s="1">
        <f t="shared" si="262"/>
        <v>1.7447275721484419E-3</v>
      </c>
      <c r="Q272" s="1">
        <f t="shared" si="262"/>
        <v>3.8812709289090925E-3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1.9351119915808772</v>
      </c>
      <c r="G273" s="1">
        <f t="shared" ref="G273:K273" si="272">SUM(G274:G275)</f>
        <v>1.9671948647316226</v>
      </c>
      <c r="H273" s="1">
        <f t="shared" si="272"/>
        <v>2.5504386907493637</v>
      </c>
      <c r="I273" s="1">
        <f t="shared" si="272"/>
        <v>2.2434760400920948</v>
      </c>
      <c r="J273" s="1">
        <f t="shared" si="272"/>
        <v>1.9427945970147036</v>
      </c>
      <c r="K273" s="1">
        <f t="shared" si="272"/>
        <v>1.649286403645287</v>
      </c>
      <c r="L273" s="1">
        <f t="shared" ref="L273:O273" si="273">SUM(L274:L275)</f>
        <v>1.3518493507500251</v>
      </c>
      <c r="M273" s="1">
        <f t="shared" si="273"/>
        <v>2.2142784910504676</v>
      </c>
      <c r="N273" s="1">
        <f t="shared" si="273"/>
        <v>2.0108995173495625</v>
      </c>
      <c r="O273" s="1">
        <f t="shared" si="273"/>
        <v>2.0107894949731477</v>
      </c>
      <c r="P273" s="1">
        <f>SUM(P274:P275)</f>
        <v>2.0112947103895662</v>
      </c>
      <c r="Q273" s="1">
        <f>SUM(Q274:Q275)</f>
        <v>2.01158824682487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1.9351119915808772</v>
      </c>
      <c r="G274" s="1">
        <f>'[1]Electricity and CHPs'!C$106-G275</f>
        <v>1.9671948647316226</v>
      </c>
      <c r="H274" s="1">
        <f>'[1]Electricity and CHPs'!D$106-H275</f>
        <v>2.5504386907493637</v>
      </c>
      <c r="I274" s="1">
        <f>'[1]Electricity and CHPs'!E$106-I275</f>
        <v>2.2434760400920948</v>
      </c>
      <c r="J274" s="1">
        <f>'[1]Electricity and CHPs'!F$106-J275</f>
        <v>1.9427945970147036</v>
      </c>
      <c r="K274" s="1">
        <f>'[1]Electricity and CHPs'!G$106-K275</f>
        <v>1.5577961948280599</v>
      </c>
      <c r="L274" s="1">
        <f>'[1]Electricity and CHPs'!H$106-L275</f>
        <v>5.2506784902621728E-3</v>
      </c>
      <c r="M274" s="1">
        <f>'[1]Electricity and CHPs'!I$106-M275</f>
        <v>2.8534282745962258E-3</v>
      </c>
      <c r="N274" s="1">
        <f>'[1]Electricity and CHPs'!J$106-N275</f>
        <v>2.5788582217436407E-3</v>
      </c>
      <c r="O274" s="1">
        <f>'[1]Electricity and CHPs'!K$106-O275</f>
        <v>1.901235597758788E-3</v>
      </c>
      <c r="P274" s="1">
        <f>'[1]Electricity and CHPs'!L$106-P275</f>
        <v>1.314975362310733E-3</v>
      </c>
      <c r="Q274" s="1">
        <f>'[1]Electricity and CHPs'!M$106-Q275</f>
        <v>6.7542774123685589E-4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9.1490208817227095E-2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1.3465986722597629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2.2114250627758714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2.0083206591278189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2.008888259375389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2.0099797350272555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2.0109128190836332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1.9351119915808772</v>
      </c>
      <c r="G279" s="1">
        <f t="shared" ref="G279:K279" si="276">SUM(G280:G281)</f>
        <v>1.9671948647316226</v>
      </c>
      <c r="H279" s="1">
        <f t="shared" si="276"/>
        <v>2.5504386907493637</v>
      </c>
      <c r="I279" s="1">
        <f t="shared" si="276"/>
        <v>2.2434760400920948</v>
      </c>
      <c r="J279" s="1">
        <f t="shared" si="276"/>
        <v>1.9427945970147036</v>
      </c>
      <c r="K279" s="1">
        <f t="shared" si="276"/>
        <v>1.649286403645287</v>
      </c>
      <c r="L279" s="1">
        <f t="shared" ref="L279:O279" si="277">SUM(L280:L281)</f>
        <v>1.3518493507500251</v>
      </c>
      <c r="M279" s="1">
        <f t="shared" si="277"/>
        <v>2.2142784910504676</v>
      </c>
      <c r="N279" s="1">
        <f t="shared" si="277"/>
        <v>2.0108995173495625</v>
      </c>
      <c r="O279" s="1">
        <f t="shared" si="277"/>
        <v>2.0107894949731477</v>
      </c>
      <c r="P279" s="1">
        <f>SUM(P280:P281)</f>
        <v>2.0112947103895662</v>
      </c>
      <c r="Q279" s="1">
        <f>SUM(Q280:Q281)</f>
        <v>2.01158824682487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1.9351119915808772</v>
      </c>
      <c r="G280" s="1">
        <f t="shared" ref="G280:K280" si="278">G274</f>
        <v>1.9671948647316226</v>
      </c>
      <c r="H280" s="1">
        <f t="shared" si="278"/>
        <v>2.5504386907493637</v>
      </c>
      <c r="I280" s="1">
        <f t="shared" si="278"/>
        <v>2.2434760400920948</v>
      </c>
      <c r="J280" s="1">
        <f t="shared" si="278"/>
        <v>1.9427945970147036</v>
      </c>
      <c r="K280" s="1">
        <f t="shared" si="278"/>
        <v>1.5577961948280599</v>
      </c>
      <c r="L280" s="1">
        <f t="shared" ref="L280:O280" si="279">L274</f>
        <v>5.2506784902621728E-3</v>
      </c>
      <c r="M280" s="1">
        <f t="shared" si="279"/>
        <v>2.8534282745962258E-3</v>
      </c>
      <c r="N280" s="1">
        <f t="shared" si="279"/>
        <v>2.5788582217436407E-3</v>
      </c>
      <c r="O280" s="1">
        <f t="shared" si="279"/>
        <v>1.901235597758788E-3</v>
      </c>
      <c r="P280" s="1">
        <f>P274</f>
        <v>1.314975362310733E-3</v>
      </c>
      <c r="Q280" s="1">
        <f>Q274</f>
        <v>6.7542774123685589E-4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9.1490208817227095E-2</v>
      </c>
      <c r="L281" s="1">
        <f t="shared" ref="L281:O281" si="281">L275</f>
        <v>1.3465986722597629</v>
      </c>
      <c r="M281" s="1">
        <f t="shared" si="281"/>
        <v>2.2114250627758714</v>
      </c>
      <c r="N281" s="1">
        <f t="shared" si="281"/>
        <v>2.0083206591278189</v>
      </c>
      <c r="O281" s="1">
        <f t="shared" si="281"/>
        <v>2.008888259375389</v>
      </c>
      <c r="P281" s="1">
        <f>P275</f>
        <v>2.0099797350272555</v>
      </c>
      <c r="Q281" s="1">
        <f>Q275</f>
        <v>2.0109128190836332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0.66016030001951809</v>
      </c>
      <c r="G282" s="1">
        <f t="shared" ref="G282:K282" si="282">SUM(G283:G287)</f>
        <v>1.7268222462249978</v>
      </c>
      <c r="H282" s="1">
        <f t="shared" si="282"/>
        <v>3.4056736841631206</v>
      </c>
      <c r="I282" s="1">
        <f t="shared" si="282"/>
        <v>3.3456358880955297</v>
      </c>
      <c r="J282" s="1">
        <f t="shared" si="282"/>
        <v>2.9955241561029138</v>
      </c>
      <c r="K282" s="1">
        <f t="shared" si="282"/>
        <v>5.9004753853201146</v>
      </c>
      <c r="L282" s="1">
        <f t="shared" ref="L282:O282" si="283">SUM(L283:L287)</f>
        <v>10.525285512815676</v>
      </c>
      <c r="M282" s="1">
        <f t="shared" si="283"/>
        <v>10.854743428528156</v>
      </c>
      <c r="N282" s="1">
        <f t="shared" si="283"/>
        <v>9.5948381069143398</v>
      </c>
      <c r="O282" s="1">
        <f t="shared" si="283"/>
        <v>9.3320641025436171</v>
      </c>
      <c r="P282" s="1">
        <f>SUM(P283:P287)</f>
        <v>9.2932145871679115</v>
      </c>
      <c r="Q282" s="1">
        <f>SUM(Q283:Q287)</f>
        <v>9.2713822455765094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0.66016030001951809</v>
      </c>
      <c r="G283" s="1">
        <f>'[1]Electricity and CHPs'!C$105-G284</f>
        <v>1.7268222462249978</v>
      </c>
      <c r="H283" s="1">
        <f>'[1]Electricity and CHPs'!D$105-H284</f>
        <v>3.4056736841631206</v>
      </c>
      <c r="I283" s="1">
        <f>'[1]Electricity and CHPs'!E$105-I284</f>
        <v>3.3197889475418116</v>
      </c>
      <c r="J283" s="1">
        <f>'[1]Electricity and CHPs'!F$105-J284</f>
        <v>2.9584140604351248</v>
      </c>
      <c r="K283" s="1">
        <f>'[1]Electricity and CHPs'!G$105-K284</f>
        <v>1.7533455830254119</v>
      </c>
      <c r="L283" s="1">
        <f>'[1]Electricity and CHPs'!H$105-L284</f>
        <v>2.3927936994197614</v>
      </c>
      <c r="M283" s="1">
        <f>'[1]Electricity and CHPs'!I$105-M284</f>
        <v>1.2366060476349148</v>
      </c>
      <c r="N283" s="1">
        <f>'[1]Electricity and CHPs'!J$105-N284</f>
        <v>4.423345841550308E-2</v>
      </c>
      <c r="O283" s="1">
        <f>'[1]Electricity and CHPs'!K$105-O284</f>
        <v>9.5631717890753976E-3</v>
      </c>
      <c r="P283" s="1">
        <f>'[1]Electricity and CHPs'!L$105-P284</f>
        <v>9.4376849358646098E-3</v>
      </c>
      <c r="Q283" s="1">
        <f>'[1]Electricity and CHPs'!M$105-Q284</f>
        <v>1.0584694502234981E-2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3.8877050788968295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7.66460999874917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9.0865439563167634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9.0821401022252903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9.0865862859139384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9.0865656713023295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9.0867250356657934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7.9231355245906188E-3</v>
      </c>
      <c r="J285" s="1">
        <f>'[1]Electricity and CHPs'!F$110</f>
        <v>1.275542269614832E-2</v>
      </c>
      <c r="K285" s="1">
        <f>'[1]Electricity and CHPs'!G$110</f>
        <v>3.2727746461146151E-2</v>
      </c>
      <c r="L285" s="1">
        <f>'[1]Electricity and CHPs'!H$110</f>
        <v>3.6241579900917045E-2</v>
      </c>
      <c r="M285" s="1">
        <f>'[1]Electricity and CHPs'!I$110</f>
        <v>6.345631668577878E-2</v>
      </c>
      <c r="N285" s="1">
        <f>'[1]Electricity and CHPs'!J$110</f>
        <v>4.228999439421504E-2</v>
      </c>
      <c r="O285" s="1">
        <f>'[1]Electricity and CHPs'!K$110</f>
        <v>3.0367996806831075E-2</v>
      </c>
      <c r="P285" s="1">
        <f>'[1]Electricity and CHPs'!L$110</f>
        <v>2.7577786490109266E-2</v>
      </c>
      <c r="Q285" s="1">
        <f>'[1]Electricity and CHPs'!M$110</f>
        <v>3.7046761118197519E-2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1.2555278601090762E-2</v>
      </c>
      <c r="J286" s="1">
        <f>'[1]Electricity and CHPs'!F$113</f>
        <v>1.9236573429586568E-2</v>
      </c>
      <c r="K286" s="1">
        <f>'[1]Electricity and CHPs'!G$113</f>
        <v>0.21387473119115585</v>
      </c>
      <c r="L286" s="1">
        <f>'[1]Electricity and CHPs'!H$113</f>
        <v>0.41794099356266773</v>
      </c>
      <c r="M286" s="1">
        <f>'[1]Electricity and CHPs'!I$113</f>
        <v>0.4258568791743918</v>
      </c>
      <c r="N286" s="1">
        <f>'[1]Electricity and CHPs'!J$113</f>
        <v>0.3959306865850647</v>
      </c>
      <c r="O286" s="1">
        <f>'[1]Electricity and CHPs'!K$113</f>
        <v>0.19065137329178355</v>
      </c>
      <c r="P286" s="1">
        <f>'[1]Electricity and CHPs'!L$113</f>
        <v>0.15693344347672522</v>
      </c>
      <c r="Q286" s="1">
        <f>'[1]Electricity and CHPs'!M$113</f>
        <v>0.1185602728544828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5.368526428036609E-3</v>
      </c>
      <c r="J287" s="1">
        <f>'[1]Electricity and CHPs'!F$117</f>
        <v>5.1180995420540805E-3</v>
      </c>
      <c r="K287" s="1">
        <f>'[1]Electricity and CHPs'!G$117</f>
        <v>1.2822245745571186E-2</v>
      </c>
      <c r="L287" s="1">
        <f>'[1]Electricity and CHPs'!H$117</f>
        <v>1.3699241183159966E-2</v>
      </c>
      <c r="M287" s="1">
        <f>'[1]Electricity and CHPs'!I$117</f>
        <v>4.2280228716307405E-2</v>
      </c>
      <c r="N287" s="1">
        <f>'[1]Electricity and CHPs'!J$117</f>
        <v>3.0243865294266394E-2</v>
      </c>
      <c r="O287" s="1">
        <f>'[1]Electricity and CHPs'!K$117</f>
        <v>1.4895274741988387E-2</v>
      </c>
      <c r="P287" s="1">
        <f>'[1]Electricity and CHPs'!L$117</f>
        <v>1.2700000962881043E-2</v>
      </c>
      <c r="Q287" s="1">
        <f>'[1]Electricity and CHPs'!M$117</f>
        <v>1.8465481435801078E-2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4.6549597506668986E-3</v>
      </c>
      <c r="J288" s="1">
        <f t="shared" si="284"/>
        <v>0.61496304858283601</v>
      </c>
      <c r="K288" s="1">
        <f t="shared" si="284"/>
        <v>0.27724250332613593</v>
      </c>
      <c r="L288" s="1">
        <f t="shared" ref="L288:O288" si="285">SUM(L289:L290)</f>
        <v>0.2576461207347317</v>
      </c>
      <c r="M288" s="1">
        <f t="shared" si="285"/>
        <v>0.23979005353751201</v>
      </c>
      <c r="N288" s="1">
        <f t="shared" si="285"/>
        <v>0.48088650339374645</v>
      </c>
      <c r="O288" s="1">
        <f t="shared" si="285"/>
        <v>0.48509661975812285</v>
      </c>
      <c r="P288" s="1">
        <f>SUM(P289:P290)</f>
        <v>1.310453903975765</v>
      </c>
      <c r="Q288" s="1">
        <f>SUM(Q289:Q290)</f>
        <v>1.3135233995213769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'[1]Electricity and CHPs'!F$108</f>
        <v>0.60085345238021037</v>
      </c>
      <c r="K289" s="1">
        <f>'[1]Electricity and CHPs'!G$108</f>
        <v>0.26317467089769786</v>
      </c>
      <c r="L289" s="1">
        <f>'[1]Electricity and CHPs'!H$108</f>
        <v>0.24126237469118622</v>
      </c>
      <c r="M289" s="1">
        <f>'[1]Electricity and CHPs'!I$108</f>
        <v>0.22117576125448446</v>
      </c>
      <c r="N289" s="1">
        <f>'[1]Electricity and CHPs'!J$108</f>
        <v>0.45387784462857378</v>
      </c>
      <c r="O289" s="1">
        <f>'[1]Electricity and CHPs'!K$108</f>
        <v>0.45394461847406875</v>
      </c>
      <c r="P289" s="1">
        <f>'[1]Electricity and CHPs'!L$108</f>
        <v>1.2241143039816034</v>
      </c>
      <c r="Q289" s="1">
        <f>'[1]Electricity and CHPs'!M$108</f>
        <v>1.2243915745700735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4.6549597506668986E-3</v>
      </c>
      <c r="J290" s="1">
        <f>'[1]Electricity and CHPs'!F$119</f>
        <v>1.4109596202625587E-2</v>
      </c>
      <c r="K290" s="1">
        <f>'[1]Electricity and CHPs'!G$119</f>
        <v>1.4067832428438069E-2</v>
      </c>
      <c r="L290" s="1">
        <f>'[1]Electricity and CHPs'!H$119</f>
        <v>1.6383746043545498E-2</v>
      </c>
      <c r="M290" s="1">
        <f>'[1]Electricity and CHPs'!I$119</f>
        <v>1.8614292283027543E-2</v>
      </c>
      <c r="N290" s="1">
        <f>'[1]Electricity and CHPs'!J$119</f>
        <v>2.7008658765172684E-2</v>
      </c>
      <c r="O290" s="1">
        <f>'[1]Electricity and CHPs'!K$119</f>
        <v>3.1152001284054074E-2</v>
      </c>
      <c r="P290" s="1">
        <f>'[1]Electricity and CHPs'!L$119</f>
        <v>8.6339599994161673E-2</v>
      </c>
      <c r="Q290" s="1">
        <f>'[1]Electricity and CHPs'!M$119</f>
        <v>8.9131824951303326E-2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437.70575268137128</v>
      </c>
      <c r="G291" s="3">
        <f t="shared" ref="G291" si="286">SUM(G292,G294,G302,G310,G358,G379,G387,G389,G397,G401,G395)</f>
        <v>420.90097766363971</v>
      </c>
      <c r="H291" s="3">
        <f t="shared" ref="H291" si="287">SUM(H292,H294,H302,H310,H358,H379,H387,H389,H397,H401,H395)</f>
        <v>422.31387173087927</v>
      </c>
      <c r="I291" s="3">
        <f t="shared" ref="I291" si="288">SUM(I292,I294,I302,I310,I358,I379,I387,I389,I397,I401,I395)</f>
        <v>455.81415089579394</v>
      </c>
      <c r="J291" s="3">
        <f t="shared" ref="J291" si="289">SUM(J292,J294,J302,J310,J358,J379,J387,J389,J397,J401,J395)</f>
        <v>452.43033959841745</v>
      </c>
      <c r="K291" s="3">
        <f t="shared" ref="K291" si="290">SUM(K292,K294,K302,K310,K358,K379,K387,K389,K397,K401,K395)</f>
        <v>432.7700387051168</v>
      </c>
      <c r="L291" s="3">
        <f t="shared" ref="L291:O291" si="291">SUM(L292,L294,L302,L310,L358,L379,L387,L389,L397,L401,L395)</f>
        <v>379.46935323489902</v>
      </c>
      <c r="M291" s="3">
        <f t="shared" si="291"/>
        <v>501.08508668052428</v>
      </c>
      <c r="N291" s="3">
        <f t="shared" si="291"/>
        <v>514.00825326048277</v>
      </c>
      <c r="O291" s="3">
        <f t="shared" si="291"/>
        <v>519.14683320340805</v>
      </c>
      <c r="P291" s="3">
        <f>SUM(P292,P294,P302,P310,P358,P379,P387,P389,P397,P401,P395)</f>
        <v>515.3208364116241</v>
      </c>
      <c r="Q291" s="3">
        <f>SUM(Q292,Q294,Q302,Q310,Q358,Q379,Q387,Q389,Q397,Q401,Q395)</f>
        <v>519.43427247426075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250.94836793269522</v>
      </c>
      <c r="G292" s="1">
        <f t="shared" ref="G292:O292" si="292">G293</f>
        <v>254.3924860410801</v>
      </c>
      <c r="H292" s="1">
        <f t="shared" si="292"/>
        <v>224.17727228729012</v>
      </c>
      <c r="I292" s="1">
        <f t="shared" si="292"/>
        <v>221.53117203178172</v>
      </c>
      <c r="J292" s="1">
        <f t="shared" si="292"/>
        <v>173.55228003867589</v>
      </c>
      <c r="K292" s="1">
        <f t="shared" si="292"/>
        <v>100.00574717866648</v>
      </c>
      <c r="L292" s="1">
        <f t="shared" si="292"/>
        <v>19.838840904068686</v>
      </c>
      <c r="M292" s="1">
        <f t="shared" si="292"/>
        <v>120.91584767851512</v>
      </c>
      <c r="N292" s="1">
        <f t="shared" si="292"/>
        <v>120.91581197739711</v>
      </c>
      <c r="O292" s="1">
        <f t="shared" si="292"/>
        <v>120.91746489338769</v>
      </c>
      <c r="P292" s="1">
        <f>P293</f>
        <v>120.91790403074927</v>
      </c>
      <c r="Q292" s="1">
        <f>Q293</f>
        <v>120.92310253645812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250.94836793269522</v>
      </c>
      <c r="G293" s="1">
        <f>'[1]Electricity and CHPs_IN'!C$14</f>
        <v>254.3924860410801</v>
      </c>
      <c r="H293" s="1">
        <f>'[1]Electricity and CHPs_IN'!D$14</f>
        <v>224.17727228729012</v>
      </c>
      <c r="I293" s="1">
        <f>'[1]Electricity and CHPs_IN'!E$14</f>
        <v>221.53117203178172</v>
      </c>
      <c r="J293" s="1">
        <f>'[1]Electricity and CHPs_IN'!F$14</f>
        <v>173.55228003867589</v>
      </c>
      <c r="K293" s="1">
        <f>'[1]Electricity and CHPs_IN'!G$14</f>
        <v>100.00574717866648</v>
      </c>
      <c r="L293" s="1">
        <f>'[1]Electricity and CHPs_IN'!H$14</f>
        <v>19.838840904068686</v>
      </c>
      <c r="M293" s="1">
        <f>'[1]Electricity and CHPs_IN'!I$14</f>
        <v>120.91584767851512</v>
      </c>
      <c r="N293" s="1">
        <f>'[1]Electricity and CHPs_IN'!J$14</f>
        <v>120.91581197739711</v>
      </c>
      <c r="O293" s="1">
        <f>'[1]Electricity and CHPs_IN'!K$14</f>
        <v>120.91746489338769</v>
      </c>
      <c r="P293" s="1">
        <f>'[1]Electricity and CHPs_IN'!L$14</f>
        <v>120.91790403074927</v>
      </c>
      <c r="Q293" s="1">
        <f>'[1]Electricity and CHPs_IN'!M$14</f>
        <v>120.92310253645812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149.43055883755889</v>
      </c>
      <c r="G294" s="1">
        <f t="shared" ref="G294:K294" si="294">SUM(G295:G297)</f>
        <v>125.61378541504263</v>
      </c>
      <c r="H294" s="1">
        <f t="shared" si="294"/>
        <v>136.80158334585715</v>
      </c>
      <c r="I294" s="1">
        <f t="shared" si="294"/>
        <v>152.03656135603194</v>
      </c>
      <c r="J294" s="1">
        <f t="shared" si="294"/>
        <v>152.97122909100199</v>
      </c>
      <c r="K294" s="1">
        <f t="shared" si="294"/>
        <v>155.32424160939263</v>
      </c>
      <c r="L294" s="1">
        <f t="shared" ref="L294:O294" si="295">SUM(L295:L297)</f>
        <v>157.33694002632868</v>
      </c>
      <c r="M294" s="1">
        <f t="shared" si="295"/>
        <v>158.44691542344572</v>
      </c>
      <c r="N294" s="1">
        <f t="shared" si="295"/>
        <v>162.41157094242823</v>
      </c>
      <c r="O294" s="1">
        <f t="shared" si="295"/>
        <v>160.37547753795184</v>
      </c>
      <c r="P294" s="1">
        <f>SUM(P295:P297)</f>
        <v>160.12832664210742</v>
      </c>
      <c r="Q294" s="1">
        <f>SUM(Q295:Q297)</f>
        <v>162.28325734923084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66.745699666179078</v>
      </c>
      <c r="G295" s="1">
        <f>'[1]Electricity and CHPs_IN'!C$15</f>
        <v>49.798853935380883</v>
      </c>
      <c r="H295" s="1">
        <f>'[1]Electricity and CHPs_IN'!D$15</f>
        <v>68.895853448045358</v>
      </c>
      <c r="I295" s="1">
        <f>'[1]Electricity and CHPs_IN'!E$15</f>
        <v>67.311929100741168</v>
      </c>
      <c r="J295" s="1">
        <f>'[1]Electricity and CHPs_IN'!F$15</f>
        <v>69.602706124971121</v>
      </c>
      <c r="K295" s="1">
        <f>'[1]Electricity and CHPs_IN'!G$15</f>
        <v>71.937099414999579</v>
      </c>
      <c r="L295" s="1">
        <f>'[1]Electricity and CHPs_IN'!H$15</f>
        <v>73.091686484683819</v>
      </c>
      <c r="M295" s="1">
        <f>'[1]Electricity and CHPs_IN'!I$15</f>
        <v>74.836095796399377</v>
      </c>
      <c r="N295" s="1">
        <f>'[1]Electricity and CHPs_IN'!J$15</f>
        <v>74.836092871661194</v>
      </c>
      <c r="O295" s="1">
        <f>'[1]Electricity and CHPs_IN'!K$15</f>
        <v>74.836088999309837</v>
      </c>
      <c r="P295" s="1">
        <f>'[1]Electricity and CHPs_IN'!L$15</f>
        <v>74.836086099863181</v>
      </c>
      <c r="Q295" s="1">
        <f>'[1]Electricity and CHPs_IN'!M$15</f>
        <v>74.836049690777074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66.632439430631521</v>
      </c>
      <c r="G296" s="1">
        <f>'[1]Electricity and CHPs_IN'!C$16</f>
        <v>55.764113418267996</v>
      </c>
      <c r="H296" s="1">
        <f>'[1]Electricity and CHPs_IN'!D$16</f>
        <v>65.580722788634432</v>
      </c>
      <c r="I296" s="1">
        <f>'[1]Electricity and CHPs_IN'!E$16</f>
        <v>67.330329908696655</v>
      </c>
      <c r="J296" s="1">
        <f>'[1]Electricity and CHPs_IN'!F$16</f>
        <v>66.883761789802321</v>
      </c>
      <c r="K296" s="1">
        <f>'[1]Electricity and CHPs_IN'!G$16</f>
        <v>66.377678966756832</v>
      </c>
      <c r="L296" s="1">
        <f>'[1]Electricity and CHPs_IN'!H$16</f>
        <v>67.051300997199874</v>
      </c>
      <c r="M296" s="1">
        <f>'[1]Electricity and CHPs_IN'!I$16</f>
        <v>66.284093628460596</v>
      </c>
      <c r="N296" s="1">
        <f>'[1]Electricity and CHPs_IN'!J$16</f>
        <v>66.284104996005112</v>
      </c>
      <c r="O296" s="1">
        <f>'[1]Electricity and CHPs_IN'!K$16</f>
        <v>66.284123943911311</v>
      </c>
      <c r="P296" s="1">
        <f>'[1]Electricity and CHPs_IN'!L$16</f>
        <v>66.284145374425592</v>
      </c>
      <c r="Q296" s="1">
        <f>'[1]Electricity and CHPs_IN'!M$16</f>
        <v>66.28427133594181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16.052419740748281</v>
      </c>
      <c r="G297" s="1">
        <f>'[1]Electricity and CHPs_IN'!C$13</f>
        <v>20.050818061393748</v>
      </c>
      <c r="H297" s="1">
        <f>'[1]Electricity and CHPs_IN'!D$13</f>
        <v>2.3250071091773683</v>
      </c>
      <c r="I297" s="1">
        <f>'[1]Electricity and CHPs_IN'!E$13</f>
        <v>17.394302346594131</v>
      </c>
      <c r="J297" s="1">
        <f>'[1]Electricity and CHPs_IN'!F$13</f>
        <v>16.484761176228535</v>
      </c>
      <c r="K297" s="1">
        <f>'[1]Electricity and CHPs_IN'!G$13</f>
        <v>17.009463227636211</v>
      </c>
      <c r="L297" s="1">
        <f>'[1]Electricity and CHPs_IN'!H$13</f>
        <v>17.19395254444499</v>
      </c>
      <c r="M297" s="1">
        <f>'[1]Electricity and CHPs_IN'!I$13</f>
        <v>17.326725998585754</v>
      </c>
      <c r="N297" s="1">
        <f>'[1]Electricity and CHPs_IN'!J$13</f>
        <v>21.291373074761896</v>
      </c>
      <c r="O297" s="1">
        <f>'[1]Electricity and CHPs_IN'!K$13</f>
        <v>19.255264594730711</v>
      </c>
      <c r="P297" s="1">
        <f>'[1]Electricity and CHPs_IN'!L$13</f>
        <v>19.008095167818659</v>
      </c>
      <c r="Q297" s="1">
        <f>'[1]Electricity and CHPs_IN'!M$13</f>
        <v>21.162936322511943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0.17344070967566613</v>
      </c>
      <c r="G298" s="1">
        <f t="shared" ref="G298:K298" si="296">SUM(G299:G301)</f>
        <v>6.8820156314669853E-2</v>
      </c>
      <c r="H298" s="1">
        <f t="shared" si="296"/>
        <v>4.1338949081796063E-2</v>
      </c>
      <c r="I298" s="1">
        <f t="shared" si="296"/>
        <v>8.0892525910283494E-2</v>
      </c>
      <c r="J298" s="1">
        <f t="shared" si="296"/>
        <v>0.11525867243215686</v>
      </c>
      <c r="K298" s="1">
        <f t="shared" si="296"/>
        <v>0.48992185110182396</v>
      </c>
      <c r="L298" s="1">
        <f t="shared" ref="L298:O298" si="297">SUM(L299:L301)</f>
        <v>0.14770568912950904</v>
      </c>
      <c r="M298" s="1">
        <f t="shared" si="297"/>
        <v>1.6939740993588537E-4</v>
      </c>
      <c r="N298" s="1">
        <f t="shared" si="297"/>
        <v>9.7638419059327096E-3</v>
      </c>
      <c r="O298" s="1">
        <f t="shared" si="297"/>
        <v>5.9066946381484409E-3</v>
      </c>
      <c r="P298" s="1">
        <f>SUM(P299:P301)</f>
        <v>8.7274541278194243E-3</v>
      </c>
      <c r="Q298" s="1">
        <f>SUM(Q299:Q301)</f>
        <v>1.2699065102327021E-2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0.14478991374326711</v>
      </c>
      <c r="G299" s="1">
        <f>'[1]Electricity and CHPs_IN'!C$18</f>
        <v>1.3401678319266874E-2</v>
      </c>
      <c r="H299" s="1">
        <f>'[1]Electricity and CHPs_IN'!D$18</f>
        <v>3.3656797340552221E-2</v>
      </c>
      <c r="I299" s="1">
        <f>'[1]Electricity and CHPs_IN'!E$18</f>
        <v>5.3551449131225394E-3</v>
      </c>
      <c r="J299" s="1">
        <f>'[1]Electricity and CHPs_IN'!F$18</f>
        <v>6.0736919898586013E-3</v>
      </c>
      <c r="K299" s="1">
        <f>'[1]Electricity and CHPs_IN'!G$18</f>
        <v>0.48438940417325277</v>
      </c>
      <c r="L299" s="1">
        <f>'[1]Electricity and CHPs_IN'!H$18</f>
        <v>0.1464867036864527</v>
      </c>
      <c r="M299" s="1">
        <f>'[1]Electricity and CHPs_IN'!I$18</f>
        <v>1.528475369046129E-4</v>
      </c>
      <c r="N299" s="1">
        <f>'[1]Electricity and CHPs_IN'!J$18</f>
        <v>5.7000991537538284E-3</v>
      </c>
      <c r="O299" s="1">
        <f>'[1]Electricity and CHPs_IN'!K$18</f>
        <v>1.2693616516170551E-3</v>
      </c>
      <c r="P299" s="1">
        <f>'[1]Electricity and CHPs_IN'!L$18</f>
        <v>1.3483387648115335E-3</v>
      </c>
      <c r="Q299" s="1">
        <f>'[1]Electricity and CHPs_IN'!M$18</f>
        <v>1.5795109590873266E-3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6.5355157783045879E-3</v>
      </c>
      <c r="G300" s="1">
        <f>IFERROR(G72/SUM(G72,G185),0)*'[1]Electricity and CHPs_IN'!C$28</f>
        <v>2.2884008179861509E-3</v>
      </c>
      <c r="H300" s="1">
        <f>IFERROR(H72/SUM(H72,H185),0)*'[1]Electricity and CHPs_IN'!D$28</f>
        <v>4.770264984617671E-3</v>
      </c>
      <c r="I300" s="1">
        <f>IFERROR(I72/SUM(I72,I185),0)*'[1]Electricity and CHPs_IN'!E$28</f>
        <v>1.6046008406911691E-3</v>
      </c>
      <c r="J300" s="1">
        <f>IFERROR(J72/SUM(J72,J185),0)*'[1]Electricity and CHPs_IN'!F$28</f>
        <v>1.3916730856576441E-3</v>
      </c>
      <c r="K300" s="1">
        <f>IFERROR(K72/SUM(K72,K185),0)*'[1]Electricity and CHPs_IN'!G$28</f>
        <v>5.5324469285712068E-3</v>
      </c>
      <c r="L300" s="1">
        <f>IFERROR(L72/SUM(L72,L185),0)*'[1]Electricity and CHPs_IN'!H$28</f>
        <v>1.2189854430563589E-3</v>
      </c>
      <c r="M300" s="1">
        <f>IFERROR(M72/SUM(M72,M185),0)*'[1]Electricity and CHPs_IN'!I$28</f>
        <v>1.6549873031272475E-5</v>
      </c>
      <c r="N300" s="1">
        <f>IFERROR(N72/SUM(N72,N185),0)*'[1]Electricity and CHPs_IN'!J$28</f>
        <v>1.7278303063596339E-4</v>
      </c>
      <c r="O300" s="1">
        <f>IFERROR(O72/SUM(O72,O185),0)*'[1]Electricity and CHPs_IN'!K$28</f>
        <v>1.0990794124653032E-4</v>
      </c>
      <c r="P300" s="1">
        <f>IFERROR(P72/SUM(P72,P185),0)*'[1]Electricity and CHPs_IN'!L$28</f>
        <v>1.1547528945551361E-4</v>
      </c>
      <c r="Q300" s="1">
        <f>IFERROR(Q72/SUM(Q72,Q185),0)*'[1]Electricity and CHPs_IN'!M$28</f>
        <v>1.2444132108718902E-4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2.2115280154094447E-2</v>
      </c>
      <c r="G301" s="1">
        <f>IFERROR(G73/SUM(G73,G235),0)*'[1]Electricity and CHPs_IN'!C$41</f>
        <v>5.3130077177416829E-2</v>
      </c>
      <c r="H301" s="1">
        <f>IFERROR(H73/SUM(H73,H235),0)*'[1]Electricity and CHPs_IN'!D$41</f>
        <v>2.911886756626176E-3</v>
      </c>
      <c r="I301" s="1">
        <f>IFERROR(I73/SUM(I73,I235),0)*'[1]Electricity and CHPs_IN'!E$41</f>
        <v>7.3932780156469785E-2</v>
      </c>
      <c r="J301" s="1">
        <f>IFERROR(J73/SUM(J73,J235),0)*'[1]Electricity and CHPs_IN'!F$41</f>
        <v>0.10779330735664061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3.8909597215429181E-3</v>
      </c>
      <c r="O301" s="1">
        <f>IFERROR(O73/SUM(O73,O235),0)*'[1]Electricity and CHPs_IN'!K$41</f>
        <v>4.5274250452848556E-3</v>
      </c>
      <c r="P301" s="1">
        <f>IFERROR(P73/SUM(P73,P235),0)*'[1]Electricity and CHPs_IN'!L$41</f>
        <v>7.2636400735523778E-3</v>
      </c>
      <c r="Q301" s="1">
        <f>IFERROR(Q73/SUM(Q73,Q235),0)*'[1]Electricity and CHPs_IN'!M$41</f>
        <v>1.0995112822152505E-2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0.17344070967566613</v>
      </c>
      <c r="G302" s="1">
        <f t="shared" ref="G302:K302" si="298">G298</f>
        <v>6.8820156314669853E-2</v>
      </c>
      <c r="H302" s="1">
        <f t="shared" si="298"/>
        <v>4.1338949081796063E-2</v>
      </c>
      <c r="I302" s="1">
        <f t="shared" si="298"/>
        <v>8.0892525910283494E-2</v>
      </c>
      <c r="J302" s="1">
        <f t="shared" si="298"/>
        <v>0.11525867243215686</v>
      </c>
      <c r="K302" s="1">
        <f t="shared" si="298"/>
        <v>0.48992185110182396</v>
      </c>
      <c r="L302" s="1">
        <f t="shared" ref="L302:O302" si="299">L298</f>
        <v>0.14770568912950904</v>
      </c>
      <c r="M302" s="1">
        <f t="shared" si="299"/>
        <v>1.6939740993588537E-4</v>
      </c>
      <c r="N302" s="1">
        <f t="shared" si="299"/>
        <v>9.7638419059327096E-3</v>
      </c>
      <c r="O302" s="1">
        <f t="shared" si="299"/>
        <v>5.9066946381484409E-3</v>
      </c>
      <c r="P302" s="1">
        <f t="shared" ref="P302:Q305" si="300">P298</f>
        <v>8.7274541278194243E-3</v>
      </c>
      <c r="Q302" s="1">
        <f t="shared" si="300"/>
        <v>1.2699065102327021E-2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0.14478991374326711</v>
      </c>
      <c r="G303" s="1">
        <f t="shared" si="301"/>
        <v>1.3401678319266874E-2</v>
      </c>
      <c r="H303" s="1">
        <f t="shared" si="301"/>
        <v>3.3656797340552221E-2</v>
      </c>
      <c r="I303" s="1">
        <f t="shared" si="301"/>
        <v>5.3551449131225394E-3</v>
      </c>
      <c r="J303" s="1">
        <f t="shared" si="301"/>
        <v>6.0736919898586013E-3</v>
      </c>
      <c r="K303" s="1">
        <f t="shared" si="301"/>
        <v>0.48438940417325277</v>
      </c>
      <c r="L303" s="1">
        <f t="shared" ref="L303:O303" si="302">L299</f>
        <v>0.1464867036864527</v>
      </c>
      <c r="M303" s="1">
        <f t="shared" si="302"/>
        <v>1.528475369046129E-4</v>
      </c>
      <c r="N303" s="1">
        <f t="shared" si="302"/>
        <v>5.7000991537538284E-3</v>
      </c>
      <c r="O303" s="1">
        <f t="shared" si="302"/>
        <v>1.2693616516170551E-3</v>
      </c>
      <c r="P303" s="1">
        <f t="shared" si="300"/>
        <v>1.3483387648115335E-3</v>
      </c>
      <c r="Q303" s="1">
        <f t="shared" si="300"/>
        <v>1.5795109590873266E-3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6.5355157783045879E-3</v>
      </c>
      <c r="G304" s="1">
        <f t="shared" si="303"/>
        <v>2.2884008179861509E-3</v>
      </c>
      <c r="H304" s="1">
        <f t="shared" si="303"/>
        <v>4.770264984617671E-3</v>
      </c>
      <c r="I304" s="1">
        <f t="shared" si="303"/>
        <v>1.6046008406911691E-3</v>
      </c>
      <c r="J304" s="1">
        <f t="shared" si="303"/>
        <v>1.3916730856576441E-3</v>
      </c>
      <c r="K304" s="1">
        <f t="shared" si="303"/>
        <v>5.5324469285712068E-3</v>
      </c>
      <c r="L304" s="1">
        <f t="shared" ref="L304:O304" si="304">L300</f>
        <v>1.2189854430563589E-3</v>
      </c>
      <c r="M304" s="1">
        <f t="shared" si="304"/>
        <v>1.6549873031272475E-5</v>
      </c>
      <c r="N304" s="1">
        <f t="shared" si="304"/>
        <v>1.7278303063596339E-4</v>
      </c>
      <c r="O304" s="1">
        <f t="shared" si="304"/>
        <v>1.0990794124653032E-4</v>
      </c>
      <c r="P304" s="1">
        <f t="shared" si="300"/>
        <v>1.1547528945551361E-4</v>
      </c>
      <c r="Q304" s="1">
        <f t="shared" si="300"/>
        <v>1.2444132108718902E-4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2.2115280154094447E-2</v>
      </c>
      <c r="G305" s="1">
        <f t="shared" si="305"/>
        <v>5.3130077177416829E-2</v>
      </c>
      <c r="H305" s="1">
        <f t="shared" si="305"/>
        <v>2.911886756626176E-3</v>
      </c>
      <c r="I305" s="1">
        <f t="shared" si="305"/>
        <v>7.3932780156469785E-2</v>
      </c>
      <c r="J305" s="1">
        <f t="shared" si="305"/>
        <v>0.10779330735664061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3.8909597215429181E-3</v>
      </c>
      <c r="O305" s="1">
        <f t="shared" si="306"/>
        <v>4.5274250452848556E-3</v>
      </c>
      <c r="P305" s="1">
        <f t="shared" si="300"/>
        <v>7.2636400735523778E-3</v>
      </c>
      <c r="Q305" s="1">
        <f t="shared" si="300"/>
        <v>1.0995112822152505E-2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4.13317285505945</v>
      </c>
      <c r="G310" s="1">
        <f t="shared" ref="G310:K310" si="307">SUM(G311:G325)</f>
        <v>2.2214645368918946</v>
      </c>
      <c r="H310" s="1">
        <f t="shared" si="307"/>
        <v>2.7379212813782021</v>
      </c>
      <c r="I310" s="1">
        <f t="shared" si="307"/>
        <v>2.8196148365440958</v>
      </c>
      <c r="J310" s="1">
        <f t="shared" si="307"/>
        <v>2.9758536043162547</v>
      </c>
      <c r="K310" s="1">
        <f t="shared" si="307"/>
        <v>2.7504835086121937</v>
      </c>
      <c r="L310" s="1">
        <f t="shared" ref="L310:O310" si="308">SUM(L311:L325)</f>
        <v>2.3001856822046918</v>
      </c>
      <c r="M310" s="1">
        <f t="shared" si="308"/>
        <v>2.2359660988914865</v>
      </c>
      <c r="N310" s="1">
        <f t="shared" si="308"/>
        <v>5.5243306630379942</v>
      </c>
      <c r="O310" s="1">
        <f t="shared" si="308"/>
        <v>6.1641653347974428</v>
      </c>
      <c r="P310" s="1">
        <f>SUM(P311:P325)</f>
        <v>6.5839351978300975</v>
      </c>
      <c r="Q310" s="1">
        <f>SUM(Q311:Q325)</f>
        <v>6.6975135328473723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5.6633535455062113E-4</v>
      </c>
      <c r="L311" s="1">
        <f>'[1]Electricity and CHPs_IN'!H$21</f>
        <v>1.1338561768275794E-3</v>
      </c>
      <c r="M311" s="1">
        <f>'[1]Electricity and CHPs_IN'!I$21</f>
        <v>1.0273282543787895E-2</v>
      </c>
      <c r="N311" s="1">
        <f>'[1]Electricity and CHPs_IN'!J$21</f>
        <v>1.2596133500591064E-2</v>
      </c>
      <c r="O311" s="1">
        <f>'[1]Electricity and CHPs_IN'!K$21</f>
        <v>1.5697241971054259E-2</v>
      </c>
      <c r="P311" s="1">
        <f>'[1]Electricity and CHPs_IN'!L$21</f>
        <v>1.7204520359207186E-2</v>
      </c>
      <c r="Q311" s="1">
        <f>'[1]Electricity and CHPs_IN'!M$21</f>
        <v>2.5842233646287134E-2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3.3282181544514171E-4</v>
      </c>
      <c r="L312" s="1">
        <f>'[1]Electricity and CHPs_IN'!H$22</f>
        <v>5.5646058417516489E-4</v>
      </c>
      <c r="M312" s="1">
        <f>'[1]Electricity and CHPs_IN'!I$22</f>
        <v>2.2724396510207062E-2</v>
      </c>
      <c r="N312" s="1">
        <f>'[1]Electricity and CHPs_IN'!J$22</f>
        <v>3.3669070286863674E-2</v>
      </c>
      <c r="O312" s="1">
        <f>'[1]Electricity and CHPs_IN'!K$22</f>
        <v>3.3217361388795275E-2</v>
      </c>
      <c r="P312" s="1">
        <f>'[1]Electricity and CHPs_IN'!L$22</f>
        <v>3.6500328485720934E-2</v>
      </c>
      <c r="Q312" s="1">
        <f>'[1]Electricity and CHPs_IN'!M$22</f>
        <v>5.5283631360404623E-2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1.1950453082201242E-3</v>
      </c>
      <c r="M313" s="1">
        <f>'[1]Electricity and CHPs_IN'!I$23</f>
        <v>1.9225220046810727E-2</v>
      </c>
      <c r="N313" s="1">
        <f>'[1]Electricity and CHPs_IN'!J$23</f>
        <v>2.0739511620357165</v>
      </c>
      <c r="O313" s="1">
        <f>'[1]Electricity and CHPs_IN'!K$23</f>
        <v>2.810840430709018</v>
      </c>
      <c r="P313" s="1">
        <f>'[1]Electricity and CHPs_IN'!L$23</f>
        <v>2.8075064919319224</v>
      </c>
      <c r="Q313" s="1">
        <f>'[1]Electricity and CHPs_IN'!M$23</f>
        <v>2.7794444311089261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1.2996420853573341</v>
      </c>
      <c r="G314" s="1">
        <f>IFERROR(G86/SUM(G86+G189),0)*'[1]Electricity and CHPs_IN'!C$24</f>
        <v>1.7428673038169169E-3</v>
      </c>
      <c r="H314" s="1">
        <f>IFERROR(H86/SUM(H86+H189),0)*'[1]Electricity and CHPs_IN'!D$24</f>
        <v>1.0780200870737555E-2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0.89333270365618067</v>
      </c>
      <c r="G316" s="1">
        <f>G88/SUM(G88,G241)*'[1]Electricity and CHPs_IN'!C$39</f>
        <v>0.11281295580948532</v>
      </c>
      <c r="H316" s="1">
        <f>H88/SUM(H88,H241)*'[1]Electricity and CHPs_IN'!D$39</f>
        <v>7.3335691048256144E-2</v>
      </c>
      <c r="I316" s="1">
        <f>I88/SUM(I88,I241)*'[1]Electricity and CHPs_IN'!E$39</f>
        <v>0.22340432966412407</v>
      </c>
      <c r="J316" s="1">
        <f>J88/SUM(J88,J241)*'[1]Electricity and CHPs_IN'!F$39</f>
        <v>0.31588057410080933</v>
      </c>
      <c r="K316" s="1">
        <f>K88/SUM(K88,K241)*'[1]Electricity and CHPs_IN'!G$39</f>
        <v>0.36219962622202245</v>
      </c>
      <c r="L316" s="1">
        <f>L88/SUM(L88,L241)*'[1]Electricity and CHPs_IN'!H$39</f>
        <v>0.26859304233460268</v>
      </c>
      <c r="M316" s="1">
        <f>M88/SUM(M88,M241)*'[1]Electricity and CHPs_IN'!I$39</f>
        <v>0.11619060720040254</v>
      </c>
      <c r="N316" s="1">
        <f>N88/SUM(N88,N241)*'[1]Electricity and CHPs_IN'!J$39</f>
        <v>0.92248321632462182</v>
      </c>
      <c r="O316" s="1">
        <f>O88/SUM(O88,O241)*'[1]Electricity and CHPs_IN'!K$39</f>
        <v>0.74478402756502093</v>
      </c>
      <c r="P316" s="1">
        <f>P88/SUM(P88,P241)*'[1]Electricity and CHPs_IN'!L$39</f>
        <v>0.92935049748447729</v>
      </c>
      <c r="Q316" s="1">
        <f>Q88/SUM(Q88,Q241)*'[1]Electricity and CHPs_IN'!M$39</f>
        <v>0.94243013705126644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6.9266848545995177E-3</v>
      </c>
      <c r="L317" s="1">
        <f>IFERROR(L89/SUM(L89,L242),0)*'[1]Electricity and CHPs_IN'!H$40</f>
        <v>7.6412877934471891E-3</v>
      </c>
      <c r="M317" s="1">
        <f>IFERROR(M89/SUM(M89,M242),0)*'[1]Electricity and CHPs_IN'!I$40</f>
        <v>4.5609803081732521E-2</v>
      </c>
      <c r="N317" s="1">
        <f>IFERROR(N89/SUM(N89,N242),0)*'[1]Electricity and CHPs_IN'!J$40</f>
        <v>0.36011812183735231</v>
      </c>
      <c r="O317" s="1">
        <f>IFERROR(O89/SUM(O89,O242),0)*'[1]Electricity and CHPs_IN'!K$40</f>
        <v>0.29039545117320853</v>
      </c>
      <c r="P317" s="1">
        <f>IFERROR(P89/SUM(P89,P242),0)*'[1]Electricity and CHPs_IN'!L$40</f>
        <v>0.36340366931279328</v>
      </c>
      <c r="Q317" s="1">
        <f>IFERROR(Q89/SUM(Q89,Q242),0)*'[1]Electricity and CHPs_IN'!M$40</f>
        <v>0.37074409174787903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3.560800369618685E-2</v>
      </c>
      <c r="G319" s="1">
        <f>G91/SUM(G91,G244)*'[1]Electricity and CHPs_IN'!C$48</f>
        <v>7.5823980561669779E-3</v>
      </c>
      <c r="H319" s="1">
        <f>H91/SUM(H91,H244)*'[1]Electricity and CHPs_IN'!D$48</f>
        <v>2.4935736651352791E-2</v>
      </c>
      <c r="I319" s="1">
        <f>IFERROR(I91/SUM(I91,I244)*'[1]Electricity and CHPs_IN'!E$48,0)</f>
        <v>1.6504501374104141E-2</v>
      </c>
      <c r="J319" s="1">
        <f>IFERROR(J91/SUM(J91,J244)*'[1]Electricity and CHPs_IN'!F$48,0)</f>
        <v>1.4208421599640635E-2</v>
      </c>
      <c r="K319" s="1">
        <f>IFERROR(K91/SUM(K91,K244)*'[1]Electricity and CHPs_IN'!G$48,0)</f>
        <v>6.5981266350471461E-3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6.4628825046557812E-3</v>
      </c>
      <c r="O319" s="1">
        <f>IFERROR(O91/SUM(O91,O244)*'[1]Electricity and CHPs_IN'!K$48,0)</f>
        <v>1.0893680978214599E-2</v>
      </c>
      <c r="P319" s="1">
        <f>IFERROR(P91/SUM(P91,P244)*'[1]Electricity and CHPs_IN'!L$48,0)</f>
        <v>2.122658374098518E-2</v>
      </c>
      <c r="Q319" s="1">
        <f>IFERROR(Q91/SUM(Q91,Q244)*'[1]Electricity and CHPs_IN'!M$48,0)</f>
        <v>2.3149937714018153E-2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1.0016389400051682E-2</v>
      </c>
      <c r="O320" s="1">
        <f>IFERROR(O92/SUM(O92,O245),0)*'[1]Electricity and CHPs_IN'!K$49</f>
        <v>1.7974131554830911E-2</v>
      </c>
      <c r="P320" s="1">
        <f>IFERROR(P92/SUM(P92,P245),0)*'[1]Electricity and CHPs_IN'!L$49</f>
        <v>1.799743944935113E-2</v>
      </c>
      <c r="Q320" s="1">
        <f>IFERROR(Q92/SUM(Q92,Q245),0)*'[1]Electricity and CHPs_IN'!M$49</f>
        <v>3.3843128036272235E-2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4.9079465522947736E-2</v>
      </c>
      <c r="G321" s="1">
        <f>IFERROR(G93/SUM(G93,G246),0)*'[1]Electricity and CHPs_IN'!C$51</f>
        <v>5.2408291745849725E-2</v>
      </c>
      <c r="H321" s="1">
        <f>IFERROR(H93/SUM(H93,H246),0)*'[1]Electricity and CHPs_IN'!D$51</f>
        <v>0.21821923884954345</v>
      </c>
      <c r="I321" s="1">
        <f>IFERROR(I93/SUM(I93,I246),0)*'[1]Electricity and CHPs_IN'!E$51</f>
        <v>0.21275885835608047</v>
      </c>
      <c r="J321" s="1">
        <f>IFERROR(J93/SUM(J93,J246),0)*'[1]Electricity and CHPs_IN'!F$51</f>
        <v>0.21449669474601646</v>
      </c>
      <c r="K321" s="1">
        <f>IFERROR(K93/SUM(K93,K246),0)*'[1]Electricity and CHPs_IN'!G$51</f>
        <v>0.10562290318532697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7.4172850812846995E-3</v>
      </c>
      <c r="O321" s="1">
        <f>IFERROR(O93/SUM(O93,O246),0)*'[1]Electricity and CHPs_IN'!K$51</f>
        <v>0.10952557240214543</v>
      </c>
      <c r="P321" s="1">
        <f>IFERROR(P93/SUM(P93,P246),0)*'[1]Electricity and CHPs_IN'!L$51</f>
        <v>0.12010471566696625</v>
      </c>
      <c r="Q321" s="1">
        <f>IFERROR(Q93/SUM(Q93,Q246),0)*'[1]Electricity and CHPs_IN'!M$51</f>
        <v>0.13206495762777123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2.2236285118521111E-2</v>
      </c>
      <c r="O322" s="1">
        <f>IFERROR(O94/SUM(O94,O247),0)*'[1]Electricity and CHPs_IN'!K$52</f>
        <v>4.595966905622495E-2</v>
      </c>
      <c r="P322" s="1">
        <f>IFERROR(P94/SUM(P94,P247),0)*'[1]Electricity and CHPs_IN'!L$52</f>
        <v>3.9944284178820511E-2</v>
      </c>
      <c r="Q322" s="1">
        <f>IFERROR(Q94/SUM(Q94,Q247),0)*'[1]Electricity and CHPs_IN'!M$52</f>
        <v>8.3503116117300519E-2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1.0647260265948211</v>
      </c>
      <c r="G323" s="1">
        <f>IFERROR(G95/SUM(G95,G248),0)*'[1]Electricity and CHPs_IN'!C$54</f>
        <v>1.2559786361817527</v>
      </c>
      <c r="H323" s="1">
        <f>IFERROR(H95/SUM(H95,H248),0)*'[1]Electricity and CHPs_IN'!D$54</f>
        <v>1.6477072300548432</v>
      </c>
      <c r="I323" s="1">
        <f>IFERROR(I95/SUM(I95,I248),0)*'[1]Electricity and CHPs_IN'!E$54</f>
        <v>1.7505647520666356</v>
      </c>
      <c r="J323" s="1">
        <f>IFERROR(J95/SUM(J95,J248),0)*'[1]Electricity and CHPs_IN'!F$54</f>
        <v>1.908627151117964</v>
      </c>
      <c r="K323" s="1">
        <f>IFERROR(K95/SUM(K95,K248),0)*'[1]Electricity and CHPs_IN'!G$54</f>
        <v>2.0208548588293183</v>
      </c>
      <c r="L323" s="1">
        <f>IFERROR(L95/SUM(L95,L248),0)*'[1]Electricity and CHPs_IN'!H$54</f>
        <v>2.0210659900074193</v>
      </c>
      <c r="M323" s="1">
        <f>IFERROR(M95/SUM(M95,M248),0)*'[1]Electricity and CHPs_IN'!I$54</f>
        <v>2.0219427895085458</v>
      </c>
      <c r="N323" s="1">
        <f>IFERROR(N95/SUM(N95,N248),0)*'[1]Electricity and CHPs_IN'!J$54</f>
        <v>2.0588804675498533</v>
      </c>
      <c r="O323" s="1">
        <f>IFERROR(O95/SUM(O95,O248),0)*'[1]Electricity and CHPs_IN'!K$54</f>
        <v>2.0579034191008563</v>
      </c>
      <c r="P323" s="1">
        <f>IFERROR(P95/SUM(P95,P248),0)*'[1]Electricity and CHPs_IN'!L$54</f>
        <v>2.2048156435738306</v>
      </c>
      <c r="Q323" s="1">
        <f>IFERROR(Q95/SUM(Q95,Q248),0)*'[1]Electricity and CHPs_IN'!M$54</f>
        <v>2.2061014056186061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0.79078457023198001</v>
      </c>
      <c r="G324" s="1">
        <f>IFERROR(G96/SUM(G96,G249),0)*'[1]Electricity and CHPs_IN'!C$55</f>
        <v>0.79093938779482298</v>
      </c>
      <c r="H324" s="1">
        <f>IFERROR(H96/SUM(H96,H249),0)*'[1]Electricity and CHPs_IN'!D$55</f>
        <v>0.76294318390346916</v>
      </c>
      <c r="I324" s="1">
        <f>IFERROR(I96/SUM(I96,I249),0)*'[1]Electricity and CHPs_IN'!E$55</f>
        <v>0.61638239508315174</v>
      </c>
      <c r="J324" s="1">
        <f>IFERROR(J96/SUM(J96,J249),0)*'[1]Electricity and CHPs_IN'!F$55</f>
        <v>0.52264076275182425</v>
      </c>
      <c r="K324" s="1">
        <f>IFERROR(K96/SUM(K96,K249),0)*'[1]Electricity and CHPs_IN'!G$55</f>
        <v>0.24738215171588321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1.1622156164985808E-2</v>
      </c>
      <c r="O324" s="1">
        <f>IFERROR(O96/SUM(O96,O249),0)*'[1]Electricity and CHPs_IN'!K$55</f>
        <v>1.7483726683819173E-2</v>
      </c>
      <c r="P324" s="1">
        <f>IFERROR(P96/SUM(P96,P249),0)*'[1]Electricity and CHPs_IN'!L$55</f>
        <v>1.765021572245784E-2</v>
      </c>
      <c r="Q324" s="1">
        <f>IFERROR(Q96/SUM(Q96,Q249),0)*'[1]Electricity and CHPs_IN'!M$55</f>
        <v>2.678936396995248E-2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4.8774932334960811E-3</v>
      </c>
      <c r="O325" s="1">
        <f>IFERROR(O97/SUM(O97,O250),0)*'[1]Electricity and CHPs_IN'!K$58</f>
        <v>9.4906222142535981E-3</v>
      </c>
      <c r="P325" s="1">
        <f>IFERROR(P97/SUM(P97,P250),0)*'[1]Electricity and CHPs_IN'!L$58</f>
        <v>8.2308079235651425E-3</v>
      </c>
      <c r="Q325" s="1">
        <f>IFERROR(Q97/SUM(Q97,Q250),0)*'[1]Electricity and CHPs_IN'!M$58</f>
        <v>1.8317098848688262E-2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2.9893016729396997</v>
      </c>
      <c r="G326" s="1">
        <f t="shared" ref="G326:K326" si="309">G310-G342</f>
        <v>0.92966613109324436</v>
      </c>
      <c r="H326" s="1">
        <f t="shared" si="309"/>
        <v>1.0757667129039845</v>
      </c>
      <c r="I326" s="1">
        <f t="shared" si="309"/>
        <v>1.0491726536790085</v>
      </c>
      <c r="J326" s="1">
        <f t="shared" si="309"/>
        <v>1.0033606482759325</v>
      </c>
      <c r="K326" s="1">
        <f t="shared" si="309"/>
        <v>0.6347238967621549</v>
      </c>
      <c r="L326" s="1">
        <f t="shared" ref="L326:O326" si="310">L310-L342</f>
        <v>0.10268094341661627</v>
      </c>
      <c r="M326" s="1">
        <f t="shared" si="310"/>
        <v>1.4994636914107851E-2</v>
      </c>
      <c r="N326" s="1">
        <f t="shared" si="310"/>
        <v>0.24562674978973753</v>
      </c>
      <c r="O326" s="1">
        <f t="shared" si="310"/>
        <v>0.32963929363471944</v>
      </c>
      <c r="P326" s="1">
        <f>P310-P342</f>
        <v>0.38242317771936829</v>
      </c>
      <c r="Q326" s="1">
        <f>Q310-Q342</f>
        <v>0.39381388371694825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4.9267059787402498E-4</v>
      </c>
      <c r="L327" s="1">
        <f t="shared" ref="L327:O327" si="312">IFERROR(L99/L83,0)*L311</f>
        <v>4.1711647436587116E-4</v>
      </c>
      <c r="M327" s="1">
        <f t="shared" si="312"/>
        <v>7.1975404036258748E-4</v>
      </c>
      <c r="N327" s="1">
        <f t="shared" si="312"/>
        <v>8.9279809465909511E-4</v>
      </c>
      <c r="O327" s="1">
        <f t="shared" si="312"/>
        <v>1.2601309564720697E-3</v>
      </c>
      <c r="P327" s="1">
        <f t="shared" ref="P327:Q341" si="313">IFERROR(P99/P83,0)*P311</f>
        <v>1.5024498110609336E-3</v>
      </c>
      <c r="Q327" s="1">
        <f t="shared" si="313"/>
        <v>2.2658865648217427E-3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2.8953079034061958E-4</v>
      </c>
      <c r="L328" s="1">
        <f t="shared" ref="L328:O328" si="315">IFERROR(L100/L84,0)*L312</f>
        <v>2.0470751206218775E-4</v>
      </c>
      <c r="M328" s="1">
        <f t="shared" si="315"/>
        <v>1.5920886175678358E-3</v>
      </c>
      <c r="N328" s="1">
        <f t="shared" si="315"/>
        <v>2.386421341092051E-3</v>
      </c>
      <c r="O328" s="1">
        <f t="shared" si="315"/>
        <v>2.6665974478527906E-3</v>
      </c>
      <c r="P328" s="1">
        <f t="shared" si="313"/>
        <v>3.1875292360408775E-3</v>
      </c>
      <c r="Q328" s="1">
        <f t="shared" si="313"/>
        <v>4.8473533390600071E-3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4.3962637930582501E-4</v>
      </c>
      <c r="M329" s="1">
        <f t="shared" si="317"/>
        <v>1.3469336355320194E-3</v>
      </c>
      <c r="N329" s="1">
        <f t="shared" si="317"/>
        <v>0.14699904901727348</v>
      </c>
      <c r="O329" s="1">
        <f t="shared" si="317"/>
        <v>0.22564645731850361</v>
      </c>
      <c r="P329" s="1">
        <f t="shared" si="313"/>
        <v>0.24517612291923499</v>
      </c>
      <c r="Q329" s="1">
        <f t="shared" si="313"/>
        <v>0.24370593812904309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1.2661201178204817</v>
      </c>
      <c r="G330" s="1">
        <f t="shared" si="318"/>
        <v>1.6782064887292734E-3</v>
      </c>
      <c r="H330" s="1">
        <f t="shared" si="318"/>
        <v>1.0637343410755886E-2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0.87029076755010459</v>
      </c>
      <c r="G332" s="1">
        <f t="shared" si="322"/>
        <v>0.10862756679041753</v>
      </c>
      <c r="H332" s="1">
        <f t="shared" si="322"/>
        <v>7.2363858456751057E-2</v>
      </c>
      <c r="I332" s="1">
        <f t="shared" si="322"/>
        <v>0.21925045121871553</v>
      </c>
      <c r="J332" s="1">
        <f t="shared" si="322"/>
        <v>0.29697740030500719</v>
      </c>
      <c r="K332" s="1">
        <f t="shared" si="322"/>
        <v>0.31508735057189879</v>
      </c>
      <c r="L332" s="1">
        <f t="shared" ref="L332:O332" si="323">IFERROR(L104/L88,0)*L316</f>
        <v>9.880846014463196E-2</v>
      </c>
      <c r="M332" s="1">
        <f t="shared" si="323"/>
        <v>8.1404028973427953E-3</v>
      </c>
      <c r="N332" s="1">
        <f t="shared" si="323"/>
        <v>6.5384449748088977E-2</v>
      </c>
      <c r="O332" s="1">
        <f t="shared" si="323"/>
        <v>5.9789191677829312E-2</v>
      </c>
      <c r="P332" s="1">
        <f t="shared" si="313"/>
        <v>8.1159047169117413E-2</v>
      </c>
      <c r="Q332" s="1">
        <f t="shared" si="313"/>
        <v>8.2633715608959657E-2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6.0257124002232312E-3</v>
      </c>
      <c r="L333" s="1">
        <f t="shared" ref="L333:O333" si="325">IFERROR(L105/L89,0)*L317</f>
        <v>2.8110329062504538E-3</v>
      </c>
      <c r="M333" s="1">
        <f t="shared" si="325"/>
        <v>3.1954577233028148E-3</v>
      </c>
      <c r="N333" s="1">
        <f t="shared" si="325"/>
        <v>2.5524719392146275E-2</v>
      </c>
      <c r="O333" s="1">
        <f t="shared" si="325"/>
        <v>2.3312139694146305E-2</v>
      </c>
      <c r="P333" s="1">
        <f t="shared" si="313"/>
        <v>3.173559988294939E-2</v>
      </c>
      <c r="Q333" s="1">
        <f t="shared" si="313"/>
        <v>3.2507408917388791E-2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3.4689558258474279E-2</v>
      </c>
      <c r="G335" s="1">
        <f t="shared" si="328"/>
        <v>7.3010891822458332E-3</v>
      </c>
      <c r="H335" s="1">
        <f t="shared" si="328"/>
        <v>2.4605292344841431E-2</v>
      </c>
      <c r="I335" s="1">
        <f t="shared" si="328"/>
        <v>1.6197624185944091E-2</v>
      </c>
      <c r="J335" s="1">
        <f t="shared" si="328"/>
        <v>1.3358150057534593E-2</v>
      </c>
      <c r="K335" s="1">
        <f t="shared" si="328"/>
        <v>5.7398906284362042E-3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4.5808098063517119E-4</v>
      </c>
      <c r="O335" s="1">
        <f t="shared" si="329"/>
        <v>8.7451443099957431E-4</v>
      </c>
      <c r="P335" s="1">
        <f t="shared" si="313"/>
        <v>1.8536917080658368E-3</v>
      </c>
      <c r="Q335" s="1">
        <f t="shared" si="313"/>
        <v>2.0298219403410735E-3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7.0994907852557133E-4</v>
      </c>
      <c r="O336" s="1">
        <f t="shared" si="331"/>
        <v>1.4429133238635214E-3</v>
      </c>
      <c r="P336" s="1">
        <f t="shared" si="313"/>
        <v>1.5716944695751015E-3</v>
      </c>
      <c r="Q336" s="1">
        <f t="shared" si="313"/>
        <v>2.9674172201422282E-3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4.781354756867192E-2</v>
      </c>
      <c r="G337" s="1">
        <f t="shared" si="332"/>
        <v>5.0463930947861155E-2</v>
      </c>
      <c r="H337" s="1">
        <f t="shared" si="332"/>
        <v>0.21532743316289804</v>
      </c>
      <c r="I337" s="1">
        <f t="shared" si="332"/>
        <v>0.20880291695994119</v>
      </c>
      <c r="J337" s="1">
        <f t="shared" si="332"/>
        <v>0.20166061480994832</v>
      </c>
      <c r="K337" s="1">
        <f t="shared" si="332"/>
        <v>9.188424922331774E-2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5.2572783448219019E-4</v>
      </c>
      <c r="O337" s="1">
        <f t="shared" si="333"/>
        <v>8.7924085367206018E-3</v>
      </c>
      <c r="P337" s="1">
        <f t="shared" si="313"/>
        <v>1.0488598553971891E-2</v>
      </c>
      <c r="Q337" s="1">
        <f t="shared" si="313"/>
        <v>1.1579657442479369E-2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1.5760799125525702E-3</v>
      </c>
      <c r="O338" s="1">
        <f t="shared" si="335"/>
        <v>3.6895144913836613E-3</v>
      </c>
      <c r="P338" s="1">
        <f t="shared" si="313"/>
        <v>3.4882856926212293E-3</v>
      </c>
      <c r="Q338" s="1">
        <f t="shared" si="313"/>
        <v>7.3216809166233091E-3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0.77038768174196792</v>
      </c>
      <c r="G340" s="1">
        <f t="shared" si="338"/>
        <v>0.76159533768399057</v>
      </c>
      <c r="H340" s="1">
        <f t="shared" si="338"/>
        <v>0.75283278552873845</v>
      </c>
      <c r="I340" s="1">
        <f t="shared" si="338"/>
        <v>0.60492166131440794</v>
      </c>
      <c r="J340" s="1">
        <f t="shared" si="338"/>
        <v>0.49136448310344233</v>
      </c>
      <c r="K340" s="1">
        <f t="shared" si="338"/>
        <v>0.21520449255006385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8.237638065238742E-4</v>
      </c>
      <c r="O340" s="1">
        <f t="shared" si="339"/>
        <v>1.403544983851555E-3</v>
      </c>
      <c r="P340" s="1">
        <f t="shared" si="313"/>
        <v>1.5413718443594859E-3</v>
      </c>
      <c r="Q340" s="1">
        <f t="shared" si="313"/>
        <v>2.3489323999806907E-3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3.457105837575945E-4</v>
      </c>
      <c r="O341" s="1">
        <f t="shared" si="341"/>
        <v>7.6188077309476772E-4</v>
      </c>
      <c r="P341" s="1">
        <f t="shared" si="313"/>
        <v>7.187864323704487E-4</v>
      </c>
      <c r="Q341" s="1">
        <f t="shared" si="313"/>
        <v>1.6060712381074579E-3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1.14387118211975</v>
      </c>
      <c r="G342" s="1">
        <f t="shared" ref="G342:K342" si="342">SUM(G343:G357)</f>
        <v>1.2917984057986502</v>
      </c>
      <c r="H342" s="1">
        <f t="shared" si="342"/>
        <v>1.6621545684742176</v>
      </c>
      <c r="I342" s="1">
        <f t="shared" si="342"/>
        <v>1.7704421828650874</v>
      </c>
      <c r="J342" s="1">
        <f t="shared" si="342"/>
        <v>1.9724929560403222</v>
      </c>
      <c r="K342" s="1">
        <f t="shared" si="342"/>
        <v>2.1157596118500388</v>
      </c>
      <c r="L342" s="1">
        <f t="shared" ref="L342:O342" si="343">SUM(L343:L357)</f>
        <v>2.1975047387880755</v>
      </c>
      <c r="M342" s="1">
        <f t="shared" si="343"/>
        <v>2.2209714619773786</v>
      </c>
      <c r="N342" s="1">
        <f t="shared" si="343"/>
        <v>5.2787039132482567</v>
      </c>
      <c r="O342" s="1">
        <f t="shared" si="343"/>
        <v>5.8345260411627233</v>
      </c>
      <c r="P342" s="1">
        <f>SUM(P343:P357)</f>
        <v>6.2015120201107292</v>
      </c>
      <c r="Q342" s="1">
        <f>SUM(Q343:Q357)</f>
        <v>6.303699649130424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7.3664756676596142E-5</v>
      </c>
      <c r="L343" s="1">
        <f t="shared" ref="L343:O343" si="345">L311-L327</f>
        <v>7.1673970246170825E-4</v>
      </c>
      <c r="M343" s="1">
        <f t="shared" si="345"/>
        <v>9.553528503425307E-3</v>
      </c>
      <c r="N343" s="1">
        <f t="shared" si="345"/>
        <v>1.1703335405931969E-2</v>
      </c>
      <c r="O343" s="1">
        <f t="shared" si="345"/>
        <v>1.4437111014582189E-2</v>
      </c>
      <c r="P343" s="1">
        <f t="shared" ref="P343:Q357" si="346">P311-P327</f>
        <v>1.5702070548146253E-2</v>
      </c>
      <c r="Q343" s="1">
        <f t="shared" si="346"/>
        <v>2.3576347081465391E-2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4.3291025104522129E-5</v>
      </c>
      <c r="L344" s="1">
        <f t="shared" ref="L344:O344" si="348">L312-L328</f>
        <v>3.5175307211297716E-4</v>
      </c>
      <c r="M344" s="1">
        <f t="shared" si="348"/>
        <v>2.1132307892639226E-2</v>
      </c>
      <c r="N344" s="1">
        <f t="shared" si="348"/>
        <v>3.1282648945771624E-2</v>
      </c>
      <c r="O344" s="1">
        <f t="shared" si="348"/>
        <v>3.0550763940942485E-2</v>
      </c>
      <c r="P344" s="1">
        <f t="shared" si="346"/>
        <v>3.3312799249680058E-2</v>
      </c>
      <c r="Q344" s="1">
        <f t="shared" si="346"/>
        <v>5.0436278021344615E-2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7.554189289142991E-4</v>
      </c>
      <c r="M345" s="1">
        <f t="shared" si="350"/>
        <v>1.7878286411278706E-2</v>
      </c>
      <c r="N345" s="1">
        <f t="shared" si="350"/>
        <v>1.926952113018443</v>
      </c>
      <c r="O345" s="1">
        <f t="shared" si="350"/>
        <v>2.5851939733905143</v>
      </c>
      <c r="P345" s="1">
        <f t="shared" si="346"/>
        <v>2.5623303690126873</v>
      </c>
      <c r="Q345" s="1">
        <f t="shared" si="346"/>
        <v>2.535738492979883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3.3521967536852326E-2</v>
      </c>
      <c r="G346" s="1">
        <f t="shared" si="351"/>
        <v>6.4660815087643451E-5</v>
      </c>
      <c r="H346" s="1">
        <f t="shared" si="351"/>
        <v>1.4285745998166878E-4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2.3041936106076077E-2</v>
      </c>
      <c r="G348" s="1">
        <f t="shared" si="355"/>
        <v>4.1853890190677867E-3</v>
      </c>
      <c r="H348" s="1">
        <f t="shared" si="355"/>
        <v>9.7183259150508683E-4</v>
      </c>
      <c r="I348" s="1">
        <f t="shared" si="355"/>
        <v>4.1538784454085431E-3</v>
      </c>
      <c r="J348" s="1">
        <f t="shared" si="355"/>
        <v>1.8903173795802142E-2</v>
      </c>
      <c r="K348" s="1">
        <f t="shared" si="355"/>
        <v>4.7112275650123658E-2</v>
      </c>
      <c r="L348" s="1">
        <f t="shared" ref="L348:O348" si="356">L316-L332</f>
        <v>0.16978458218997072</v>
      </c>
      <c r="M348" s="1">
        <f t="shared" si="356"/>
        <v>0.10805020430305975</v>
      </c>
      <c r="N348" s="1">
        <f t="shared" si="356"/>
        <v>0.85709876657653283</v>
      </c>
      <c r="O348" s="1">
        <f t="shared" si="356"/>
        <v>0.68499483588719157</v>
      </c>
      <c r="P348" s="1">
        <f t="shared" si="346"/>
        <v>0.84819145031535992</v>
      </c>
      <c r="Q348" s="1">
        <f t="shared" si="346"/>
        <v>0.85979642144230684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9.0097245437628648E-4</v>
      </c>
      <c r="L349" s="1">
        <f t="shared" ref="L349:O349" si="358">L317-L333</f>
        <v>4.8302548871967353E-3</v>
      </c>
      <c r="M349" s="1">
        <f t="shared" si="358"/>
        <v>4.2414345358429709E-2</v>
      </c>
      <c r="N349" s="1">
        <f t="shared" si="358"/>
        <v>0.33459340244520602</v>
      </c>
      <c r="O349" s="1">
        <f t="shared" si="358"/>
        <v>0.26708331147906222</v>
      </c>
      <c r="P349" s="1">
        <f t="shared" si="346"/>
        <v>0.33166806942984389</v>
      </c>
      <c r="Q349" s="1">
        <f t="shared" si="346"/>
        <v>0.33823668283049024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9.1844543771257142E-4</v>
      </c>
      <c r="G351" s="1">
        <f t="shared" si="361"/>
        <v>2.8130887392114473E-4</v>
      </c>
      <c r="H351" s="1">
        <f t="shared" si="361"/>
        <v>3.3044430651136061E-4</v>
      </c>
      <c r="I351" s="1">
        <f t="shared" si="361"/>
        <v>3.0687718816005058E-4</v>
      </c>
      <c r="J351" s="1">
        <f t="shared" si="361"/>
        <v>8.5027154210604201E-4</v>
      </c>
      <c r="K351" s="1">
        <f t="shared" si="361"/>
        <v>8.582360066109419E-4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6.0048015240206105E-3</v>
      </c>
      <c r="O351" s="1">
        <f t="shared" si="362"/>
        <v>1.0019166547215025E-2</v>
      </c>
      <c r="P351" s="1">
        <f t="shared" si="346"/>
        <v>1.9372892032919344E-2</v>
      </c>
      <c r="Q351" s="1">
        <f t="shared" si="346"/>
        <v>2.1120115773677079E-2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9.3064403215261104E-3</v>
      </c>
      <c r="O352" s="1">
        <f t="shared" si="364"/>
        <v>1.6531218230967391E-2</v>
      </c>
      <c r="P352" s="1">
        <f t="shared" si="346"/>
        <v>1.6425744979776027E-2</v>
      </c>
      <c r="Q352" s="1">
        <f t="shared" si="346"/>
        <v>3.0875710816130008E-2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1.2659179542758164E-3</v>
      </c>
      <c r="G353" s="1">
        <f t="shared" si="365"/>
        <v>1.9443607979885702E-3</v>
      </c>
      <c r="H353" s="1">
        <f t="shared" si="365"/>
        <v>2.8918056866454045E-3</v>
      </c>
      <c r="I353" s="1">
        <f t="shared" si="365"/>
        <v>3.9559413961392786E-3</v>
      </c>
      <c r="J353" s="1">
        <f t="shared" si="365"/>
        <v>1.283607993606814E-2</v>
      </c>
      <c r="K353" s="1">
        <f t="shared" si="365"/>
        <v>1.3738653962009226E-2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6.8915572468025094E-3</v>
      </c>
      <c r="O353" s="1">
        <f t="shared" si="366"/>
        <v>0.10073316386542483</v>
      </c>
      <c r="P353" s="1">
        <f t="shared" si="346"/>
        <v>0.10961611711299435</v>
      </c>
      <c r="Q353" s="1">
        <f t="shared" si="346"/>
        <v>0.12048530018529187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2.0660205205968542E-2</v>
      </c>
      <c r="O354" s="1">
        <f t="shared" si="368"/>
        <v>4.2270154564841289E-2</v>
      </c>
      <c r="P354" s="1">
        <f t="shared" si="346"/>
        <v>3.6455998486199279E-2</v>
      </c>
      <c r="Q354" s="1">
        <f t="shared" si="346"/>
        <v>7.6181435200677217E-2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1.0647260265948211</v>
      </c>
      <c r="G355" s="1">
        <f t="shared" si="369"/>
        <v>1.2559786361817527</v>
      </c>
      <c r="H355" s="1">
        <f t="shared" si="369"/>
        <v>1.6477072300548432</v>
      </c>
      <c r="I355" s="1">
        <f t="shared" si="369"/>
        <v>1.7505647520666356</v>
      </c>
      <c r="J355" s="1">
        <f t="shared" si="369"/>
        <v>1.908627151117964</v>
      </c>
      <c r="K355" s="1">
        <f t="shared" si="369"/>
        <v>2.0208548588293183</v>
      </c>
      <c r="L355" s="1">
        <f t="shared" ref="L355:O355" si="370">L323-L339</f>
        <v>2.0210659900074193</v>
      </c>
      <c r="M355" s="1">
        <f t="shared" si="370"/>
        <v>2.0219427895085458</v>
      </c>
      <c r="N355" s="1">
        <f t="shared" si="370"/>
        <v>2.0588804675498533</v>
      </c>
      <c r="O355" s="1">
        <f t="shared" si="370"/>
        <v>2.0579034191008563</v>
      </c>
      <c r="P355" s="1">
        <f t="shared" si="346"/>
        <v>2.2048156435738306</v>
      </c>
      <c r="Q355" s="1">
        <f t="shared" si="346"/>
        <v>2.2061014056186061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2.0396888490012088E-2</v>
      </c>
      <c r="G356" s="1">
        <f t="shared" si="371"/>
        <v>2.9344050110832409E-2</v>
      </c>
      <c r="H356" s="1">
        <f t="shared" si="371"/>
        <v>1.0110398374730711E-2</v>
      </c>
      <c r="I356" s="1">
        <f t="shared" si="371"/>
        <v>1.1460733768743792E-2</v>
      </c>
      <c r="J356" s="1">
        <f t="shared" si="371"/>
        <v>3.1276279648381922E-2</v>
      </c>
      <c r="K356" s="1">
        <f t="shared" si="371"/>
        <v>3.2177659165819356E-2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1.0798392358461934E-2</v>
      </c>
      <c r="O356" s="1">
        <f t="shared" si="372"/>
        <v>1.6080181699967618E-2</v>
      </c>
      <c r="P356" s="1">
        <f t="shared" si="346"/>
        <v>1.6108843878098356E-2</v>
      </c>
      <c r="Q356" s="1">
        <f t="shared" si="346"/>
        <v>2.4440431569971791E-2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4.5317826497384868E-3</v>
      </c>
      <c r="O357" s="1">
        <f t="shared" si="374"/>
        <v>8.7287414411588299E-3</v>
      </c>
      <c r="P357" s="1">
        <f t="shared" si="346"/>
        <v>7.5120214911946941E-3</v>
      </c>
      <c r="Q357" s="1">
        <f t="shared" si="346"/>
        <v>1.6711027610580804E-2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22.495637461738056</v>
      </c>
      <c r="G358" s="1">
        <f t="shared" ref="G358:K358" si="376">SUM(G359:G364)</f>
        <v>24.665643778214129</v>
      </c>
      <c r="H358" s="1">
        <f t="shared" si="376"/>
        <v>27.528617027096878</v>
      </c>
      <c r="I358" s="1">
        <f t="shared" si="376"/>
        <v>25.111196194100991</v>
      </c>
      <c r="J358" s="1">
        <f t="shared" si="376"/>
        <v>25.516499081149867</v>
      </c>
      <c r="K358" s="1">
        <f t="shared" si="376"/>
        <v>29.049555060438841</v>
      </c>
      <c r="L358" s="1">
        <f t="shared" ref="L358:O358" si="377">SUM(L359:L364)</f>
        <v>33.58853606525696</v>
      </c>
      <c r="M358" s="1">
        <f t="shared" si="377"/>
        <v>36.633678625800322</v>
      </c>
      <c r="N358" s="1">
        <f t="shared" si="377"/>
        <v>35.199969629484819</v>
      </c>
      <c r="O358" s="1">
        <f t="shared" si="377"/>
        <v>34.058288311834964</v>
      </c>
      <c r="P358" s="1">
        <f>SUM(P359:P364)</f>
        <v>34.086576873099197</v>
      </c>
      <c r="Q358" s="1">
        <f>SUM(Q359:Q364)</f>
        <v>34.091716861173474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18.203645743473391</v>
      </c>
      <c r="G359" s="1">
        <f>'[1]Electricity and CHPs_IN'!C$19</f>
        <v>20.540046830854582</v>
      </c>
      <c r="H359" s="1">
        <f>'[1]Electricity and CHPs_IN'!D$19</f>
        <v>23.40076074485356</v>
      </c>
      <c r="I359" s="1">
        <f>'[1]Electricity and CHPs_IN'!E$19</f>
        <v>20.696649024307593</v>
      </c>
      <c r="J359" s="1">
        <f>'[1]Electricity and CHPs_IN'!F$19</f>
        <v>20.958841589193909</v>
      </c>
      <c r="K359" s="1">
        <f>'[1]Electricity and CHPs_IN'!G$19</f>
        <v>20.212787723909702</v>
      </c>
      <c r="L359" s="1">
        <f>'[1]Electricity and CHPs_IN'!H$19</f>
        <v>13.670145272151178</v>
      </c>
      <c r="M359" s="1">
        <f>'[1]Electricity and CHPs_IN'!I$19</f>
        <v>14.341281242439047</v>
      </c>
      <c r="N359" s="1">
        <f>'[1]Electricity and CHPs_IN'!J$19</f>
        <v>13.674753749595956</v>
      </c>
      <c r="O359" s="1">
        <f>'[1]Electricity and CHPs_IN'!K$19</f>
        <v>13.027148597751667</v>
      </c>
      <c r="P359" s="1">
        <f>'[1]Electricity and CHPs_IN'!L$19</f>
        <v>13.026184239911231</v>
      </c>
      <c r="Q359" s="1">
        <f>'[1]Electricity and CHPs_IN'!M$19</f>
        <v>13.027038400448081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3.2431454279860006</v>
      </c>
      <c r="L360" s="1">
        <f>'[1]Electricity and CHPs_IN'!H$20</f>
        <v>13.841244496160932</v>
      </c>
      <c r="M360" s="1">
        <f>'[1]Electricity and CHPs_IN'!I$20</f>
        <v>14.340478600055819</v>
      </c>
      <c r="N360" s="1">
        <f>'[1]Electricity and CHPs_IN'!J$20</f>
        <v>13.673908689453917</v>
      </c>
      <c r="O360" s="1">
        <f>'[1]Electricity and CHPs_IN'!K$20</f>
        <v>13.026417938978524</v>
      </c>
      <c r="P360" s="1">
        <f>'[1]Electricity and CHPs_IN'!L$20</f>
        <v>13.025477455872334</v>
      </c>
      <c r="Q360" s="1">
        <f>'[1]Electricity and CHPs_IN'!M$20</f>
        <v>13.026459189378659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3.8975141978234338</v>
      </c>
      <c r="G361" s="1">
        <f>IFERROR(G133/SUM(G133,G198),0)*'[1]Electricity and CHPs_IN'!C$26</f>
        <v>3.6925701420212396</v>
      </c>
      <c r="H361" s="1">
        <f>IFERROR(H133/SUM(H133,H198),0)*'[1]Electricity and CHPs_IN'!D$26</f>
        <v>3.4941593734085448</v>
      </c>
      <c r="I361" s="1">
        <f>IFERROR(I133/SUM(I133,I198),0)*'[1]Electricity and CHPs_IN'!E$26</f>
        <v>3.7201913783260632</v>
      </c>
      <c r="J361" s="1">
        <f>IFERROR(J133/SUM(J133,J198),0)*'[1]Electricity and CHPs_IN'!F$26</f>
        <v>3.7879427233692229</v>
      </c>
      <c r="K361" s="1">
        <f>IFERROR(K133/SUM(K133,K198),0)*'[1]Electricity and CHPs_IN'!G$26</f>
        <v>4.3593348541264811</v>
      </c>
      <c r="L361" s="1">
        <f>IFERROR(L133/SUM(L133,L198),0)*'[1]Electricity and CHPs_IN'!H$26</f>
        <v>3.5198141321329919</v>
      </c>
      <c r="M361" s="1">
        <f>IFERROR(M133/SUM(M133,M198),0)*'[1]Electricity and CHPs_IN'!I$26</f>
        <v>3.8150916744514021</v>
      </c>
      <c r="N361" s="1">
        <f>IFERROR(N133/SUM(N133,N198),0)*'[1]Electricity and CHPs_IN'!J$26</f>
        <v>4.0276083808063605</v>
      </c>
      <c r="O361" s="1">
        <f>IFERROR(O133/SUM(O133,O198),0)*'[1]Electricity and CHPs_IN'!K$26</f>
        <v>4.2475791438567585</v>
      </c>
      <c r="P361" s="1">
        <f>IFERROR(P133/SUM(P133,P198),0)*'[1]Electricity and CHPs_IN'!L$26</f>
        <v>4.277171722918804</v>
      </c>
      <c r="Q361" s="1">
        <f>IFERROR(Q133/SUM(Q133,Q198),0)*'[1]Electricity and CHPs_IN'!M$26</f>
        <v>4.2799587268734642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0.36262480436164962</v>
      </c>
      <c r="L362" s="1">
        <f>IFERROR(L134/SUM(L134,L199),0)*'[1]Electricity and CHPs_IN'!H$27</f>
        <v>1.4615430871654334</v>
      </c>
      <c r="M362" s="1">
        <f>IFERROR(M134/SUM(M134,M199),0)*'[1]Electricity and CHPs_IN'!I$27</f>
        <v>1.4726726321643975</v>
      </c>
      <c r="N362" s="1">
        <f>IFERROR(N134/SUM(N134,N199),0)*'[1]Electricity and CHPs_IN'!J$27</f>
        <v>1.4042424043765345</v>
      </c>
      <c r="O362" s="1">
        <f>IFERROR(O134/SUM(O134,O199),0)*'[1]Electricity and CHPs_IN'!K$27</f>
        <v>1.3377370786700333</v>
      </c>
      <c r="P362" s="1">
        <f>IFERROR(P134/SUM(P134,P199),0)*'[1]Electricity and CHPs_IN'!L$27</f>
        <v>1.3376594170197229</v>
      </c>
      <c r="Q362" s="1">
        <f>IFERROR(Q134/SUM(Q134,Q199),0)*'[1]Electricity and CHPs_IN'!M$27</f>
        <v>1.3377463288118681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0.39447752044123013</v>
      </c>
      <c r="G363" s="1">
        <f>IFERROR(G135/SUM(G135,G274),0)*'[1]Electricity and CHPs_IN'!C$44</f>
        <v>0.43302680533830634</v>
      </c>
      <c r="H363" s="1">
        <f>IFERROR(H135/SUM(H135,H274),0)*'[1]Electricity and CHPs_IN'!D$44</f>
        <v>0.63369690883477181</v>
      </c>
      <c r="I363" s="1">
        <f>IFERROR(I135/SUM(I135,I274),0)*'[1]Electricity and CHPs_IN'!E$44</f>
        <v>0.69435579146733339</v>
      </c>
      <c r="J363" s="1">
        <f>IFERROR(J135/SUM(J135,J274),0)*'[1]Electricity and CHPs_IN'!F$44</f>
        <v>0.7697147685867356</v>
      </c>
      <c r="K363" s="1">
        <f>IFERROR(K135/SUM(K135,K274),0)*'[1]Electricity and CHPs_IN'!G$44</f>
        <v>0.81826539767957818</v>
      </c>
      <c r="L363" s="1">
        <f>IFERROR(L135/SUM(L135,L274),0)*'[1]Electricity and CHPs_IN'!H$44</f>
        <v>3.8319984265801806E-3</v>
      </c>
      <c r="M363" s="1">
        <f>IFERROR(M135/SUM(M135,M274),0)*'[1]Electricity and CHPs_IN'!I$44</f>
        <v>3.0902427796593657E-3</v>
      </c>
      <c r="N363" s="1">
        <f>IFERROR(N135/SUM(N135,N274),0)*'[1]Electricity and CHPs_IN'!J$44</f>
        <v>2.7928853409277536E-3</v>
      </c>
      <c r="O363" s="1">
        <f>IFERROR(O135/SUM(O135,O274),0)*'[1]Electricity and CHPs_IN'!K$44</f>
        <v>2.0590247985942168E-3</v>
      </c>
      <c r="P363" s="1">
        <f>IFERROR(P135/SUM(P135,P274),0)*'[1]Electricity and CHPs_IN'!L$44</f>
        <v>1.4241090813420054E-3</v>
      </c>
      <c r="Q363" s="1">
        <f>IFERROR(Q135/SUM(Q135,Q274),0)*'[1]Electricity and CHPs_IN'!M$44</f>
        <v>7.3148349973291163E-4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5.3396852375429779E-2</v>
      </c>
      <c r="L364" s="1">
        <f>IFERROR(L136/SUM(L136,L275),0)*'[1]Electricity and CHPs_IN'!H$45</f>
        <v>1.0919570792198456</v>
      </c>
      <c r="M364" s="1">
        <f>IFERROR(M136/SUM(M136,M275),0)*'[1]Electricity and CHPs_IN'!I$45</f>
        <v>2.6610642339100017</v>
      </c>
      <c r="N364" s="1">
        <f>IFERROR(N136/SUM(N136,N275),0)*'[1]Electricity and CHPs_IN'!J$45</f>
        <v>2.4166635199111162</v>
      </c>
      <c r="O364" s="1">
        <f>IFERROR(O136/SUM(O136,O275),0)*'[1]Electricity and CHPs_IN'!K$45</f>
        <v>2.4173465277793862</v>
      </c>
      <c r="P364" s="1">
        <f>IFERROR(P136/SUM(P136,P275),0)*'[1]Electricity and CHPs_IN'!L$45</f>
        <v>2.4186599282957624</v>
      </c>
      <c r="Q364" s="1">
        <f>IFERROR(Q136/SUM(Q136,Q275),0)*'[1]Electricity and CHPs_IN'!M$45</f>
        <v>2.4197827321616696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11.050579970648412</v>
      </c>
      <c r="G365" s="1">
        <f t="shared" ref="G365:K365" si="378">SUM(G366:G369)</f>
        <v>12.11630848643791</v>
      </c>
      <c r="H365" s="1">
        <f t="shared" si="378"/>
        <v>13.447460059131053</v>
      </c>
      <c r="I365" s="1">
        <f t="shared" si="378"/>
        <v>12.208420201316827</v>
      </c>
      <c r="J365" s="1">
        <f t="shared" si="378"/>
        <v>12.373392156281566</v>
      </c>
      <c r="K365" s="1">
        <f t="shared" si="378"/>
        <v>14.088946405191916</v>
      </c>
      <c r="L365" s="1">
        <f t="shared" ref="L365:O365" si="379">SUM(L366:L369)</f>
        <v>16.246373493805269</v>
      </c>
      <c r="M365" s="1">
        <f t="shared" si="379"/>
        <v>16.984762074555331</v>
      </c>
      <c r="N365" s="1">
        <f t="shared" si="379"/>
        <v>16.390256612116385</v>
      </c>
      <c r="O365" s="1">
        <f t="shared" si="379"/>
        <v>15.819441379628492</v>
      </c>
      <c r="P365" s="1">
        <f>SUM(P366:P369)</f>
        <v>15.833246417861046</v>
      </c>
      <c r="Q365" s="1">
        <f>SUM(Q366:Q369)</f>
        <v>15.835601322756036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9.1018228717366956</v>
      </c>
      <c r="G366" s="1">
        <f t="shared" ref="G366:K366" si="380">G359*IFERROR(G138/G131,0)</f>
        <v>10.270023415427291</v>
      </c>
      <c r="H366" s="1">
        <f t="shared" si="380"/>
        <v>11.70038037242678</v>
      </c>
      <c r="I366" s="1">
        <f t="shared" si="380"/>
        <v>10.348324512153795</v>
      </c>
      <c r="J366" s="1">
        <f t="shared" si="380"/>
        <v>10.479420794596955</v>
      </c>
      <c r="K366" s="1">
        <f t="shared" si="380"/>
        <v>10.106393861954849</v>
      </c>
      <c r="L366" s="1">
        <f t="shared" ref="L366:O366" si="381">L359*IFERROR(L138/L131,0)</f>
        <v>6.8350726360755889</v>
      </c>
      <c r="M366" s="1">
        <f t="shared" si="381"/>
        <v>7.1706406212195235</v>
      </c>
      <c r="N366" s="1">
        <f t="shared" si="381"/>
        <v>6.8373768747979797</v>
      </c>
      <c r="O366" s="1">
        <f t="shared" si="381"/>
        <v>6.5135742988758336</v>
      </c>
      <c r="P366" s="1">
        <f t="shared" ref="P366:Q371" si="382">P359*IFERROR(P138/P131,0)</f>
        <v>6.5130921199556155</v>
      </c>
      <c r="Q366" s="1">
        <f t="shared" si="382"/>
        <v>6.5135192002240405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1.6215727139930003</v>
      </c>
      <c r="L367" s="1">
        <f t="shared" ref="L367:O367" si="384">L360*IFERROR(L139/L132,0)</f>
        <v>6.9206222480804662</v>
      </c>
      <c r="M367" s="1">
        <f t="shared" si="384"/>
        <v>7.1702393000279097</v>
      </c>
      <c r="N367" s="1">
        <f t="shared" si="384"/>
        <v>6.8369543447269585</v>
      </c>
      <c r="O367" s="1">
        <f t="shared" si="384"/>
        <v>6.5132089694892619</v>
      </c>
      <c r="P367" s="1">
        <f t="shared" si="382"/>
        <v>6.512738727936167</v>
      </c>
      <c r="Q367" s="1">
        <f t="shared" si="382"/>
        <v>6.5132295946893297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1.9487570989117169</v>
      </c>
      <c r="G368" s="1">
        <f t="shared" si="385"/>
        <v>1.8462850710106198</v>
      </c>
      <c r="H368" s="1">
        <f t="shared" si="385"/>
        <v>1.7470796867042724</v>
      </c>
      <c r="I368" s="1">
        <f t="shared" si="385"/>
        <v>1.8600956891630314</v>
      </c>
      <c r="J368" s="1">
        <f t="shared" si="385"/>
        <v>1.8939713616846114</v>
      </c>
      <c r="K368" s="1">
        <f t="shared" si="385"/>
        <v>2.1796674270632406</v>
      </c>
      <c r="L368" s="1">
        <f t="shared" ref="L368:O368" si="386">L361*IFERROR(L140/L133,0)</f>
        <v>1.7599070660664959</v>
      </c>
      <c r="M368" s="1">
        <f t="shared" si="386"/>
        <v>1.907545837225701</v>
      </c>
      <c r="N368" s="1">
        <f t="shared" si="386"/>
        <v>2.0138041904031803</v>
      </c>
      <c r="O368" s="1">
        <f t="shared" si="386"/>
        <v>2.1237895719283792</v>
      </c>
      <c r="P368" s="1">
        <f t="shared" si="382"/>
        <v>2.1385858614594024</v>
      </c>
      <c r="Q368" s="1">
        <f t="shared" si="382"/>
        <v>2.1399793634367321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0.18131240218082481</v>
      </c>
      <c r="L369" s="1">
        <f t="shared" ref="L369:O369" si="388">L362*IFERROR(L141/L134,0)</f>
        <v>0.73077154358271668</v>
      </c>
      <c r="M369" s="1">
        <f t="shared" si="388"/>
        <v>0.73633631608219874</v>
      </c>
      <c r="N369" s="1">
        <f t="shared" si="388"/>
        <v>0.70212120218826723</v>
      </c>
      <c r="O369" s="1">
        <f t="shared" si="388"/>
        <v>0.66886853933501678</v>
      </c>
      <c r="P369" s="1">
        <f t="shared" si="382"/>
        <v>0.66882970850986145</v>
      </c>
      <c r="Q369" s="1">
        <f t="shared" si="382"/>
        <v>0.66887316440593392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11.445057491089642</v>
      </c>
      <c r="G372" s="1">
        <f t="shared" ref="G372:K372" si="393">SUM(G373:G378)</f>
        <v>12.549335291776217</v>
      </c>
      <c r="H372" s="1">
        <f t="shared" si="393"/>
        <v>14.081156967965825</v>
      </c>
      <c r="I372" s="1">
        <f t="shared" si="393"/>
        <v>12.902775992784163</v>
      </c>
      <c r="J372" s="1">
        <f t="shared" si="393"/>
        <v>13.143106924868302</v>
      </c>
      <c r="K372" s="1">
        <f t="shared" si="393"/>
        <v>14.960608655246926</v>
      </c>
      <c r="L372" s="1">
        <f t="shared" ref="L372:O372" si="394">SUM(L373:L378)</f>
        <v>17.342162571451695</v>
      </c>
      <c r="M372" s="1">
        <f t="shared" si="394"/>
        <v>19.648916551244991</v>
      </c>
      <c r="N372" s="1">
        <f t="shared" si="394"/>
        <v>18.809713017368423</v>
      </c>
      <c r="O372" s="1">
        <f t="shared" si="394"/>
        <v>18.238846932206471</v>
      </c>
      <c r="P372" s="1">
        <f>SUM(P373:P378)</f>
        <v>18.253330455238149</v>
      </c>
      <c r="Q372" s="1">
        <f>SUM(Q373:Q378)</f>
        <v>18.25611553841744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9.1018228717366956</v>
      </c>
      <c r="G373" s="1">
        <f t="shared" si="395"/>
        <v>10.270023415427291</v>
      </c>
      <c r="H373" s="1">
        <f t="shared" si="395"/>
        <v>11.70038037242678</v>
      </c>
      <c r="I373" s="1">
        <f t="shared" si="395"/>
        <v>10.348324512153797</v>
      </c>
      <c r="J373" s="1">
        <f t="shared" si="395"/>
        <v>10.479420794596955</v>
      </c>
      <c r="K373" s="1">
        <f t="shared" si="395"/>
        <v>10.106393861954851</v>
      </c>
      <c r="L373" s="1">
        <f t="shared" ref="L373:O373" si="396">L366*IFERROR(L145/L138,0)</f>
        <v>6.8350726360755889</v>
      </c>
      <c r="M373" s="1">
        <f t="shared" si="396"/>
        <v>7.1706406212195235</v>
      </c>
      <c r="N373" s="1">
        <f t="shared" si="396"/>
        <v>6.8373768747979771</v>
      </c>
      <c r="O373" s="1">
        <f t="shared" si="396"/>
        <v>6.5135742988758336</v>
      </c>
      <c r="P373" s="1">
        <f t="shared" ref="P373:Q376" si="397">P366*IFERROR(P145/P138,0)</f>
        <v>6.5130921199556155</v>
      </c>
      <c r="Q373" s="1">
        <f t="shared" si="397"/>
        <v>6.5135192002240405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1.6215727139930003</v>
      </c>
      <c r="L374" s="1">
        <f t="shared" ref="L374:O374" si="399">L367*IFERROR(L146/L139,0)</f>
        <v>6.9206222480804662</v>
      </c>
      <c r="M374" s="1">
        <f t="shared" si="399"/>
        <v>7.1702393000279097</v>
      </c>
      <c r="N374" s="1">
        <f t="shared" si="399"/>
        <v>6.8369543447269585</v>
      </c>
      <c r="O374" s="1">
        <f t="shared" si="399"/>
        <v>6.5132089694892619</v>
      </c>
      <c r="P374" s="1">
        <f t="shared" si="397"/>
        <v>6.512738727936167</v>
      </c>
      <c r="Q374" s="1">
        <f t="shared" si="397"/>
        <v>6.5132295946893297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1.9487570989117169</v>
      </c>
      <c r="G375" s="1">
        <f t="shared" si="400"/>
        <v>1.8462850710106198</v>
      </c>
      <c r="H375" s="1">
        <f t="shared" si="400"/>
        <v>1.7470796867042724</v>
      </c>
      <c r="I375" s="1">
        <f t="shared" si="400"/>
        <v>1.8600956891630318</v>
      </c>
      <c r="J375" s="1">
        <f t="shared" si="400"/>
        <v>1.8939713616846114</v>
      </c>
      <c r="K375" s="1">
        <f t="shared" si="400"/>
        <v>2.1796674270632406</v>
      </c>
      <c r="L375" s="1">
        <f t="shared" ref="L375:O375" si="401">L368*IFERROR(L147/L140,0)</f>
        <v>1.7599070660664959</v>
      </c>
      <c r="M375" s="1">
        <f t="shared" si="401"/>
        <v>1.907545837225701</v>
      </c>
      <c r="N375" s="1">
        <f t="shared" si="401"/>
        <v>2.0138041904031803</v>
      </c>
      <c r="O375" s="1">
        <f t="shared" si="401"/>
        <v>2.1237895719283792</v>
      </c>
      <c r="P375" s="1">
        <f t="shared" si="397"/>
        <v>2.1385858614594015</v>
      </c>
      <c r="Q375" s="1">
        <f t="shared" si="397"/>
        <v>2.1399793634367321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0.18131240218082481</v>
      </c>
      <c r="L376" s="1">
        <f t="shared" ref="L376:O376" si="403">L369*IFERROR(L148/L141,0)</f>
        <v>0.73077154358271668</v>
      </c>
      <c r="M376" s="1">
        <f t="shared" si="403"/>
        <v>0.73633631608219874</v>
      </c>
      <c r="N376" s="1">
        <f t="shared" si="403"/>
        <v>0.70212120218826723</v>
      </c>
      <c r="O376" s="1">
        <f t="shared" si="403"/>
        <v>0.66886853933501655</v>
      </c>
      <c r="P376" s="1">
        <f t="shared" si="397"/>
        <v>0.66882970850986145</v>
      </c>
      <c r="Q376" s="1">
        <f t="shared" si="397"/>
        <v>0.66887316440593403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0.39447752044123013</v>
      </c>
      <c r="G377" s="1">
        <f t="shared" ref="G377:K377" si="404">G363</f>
        <v>0.43302680533830634</v>
      </c>
      <c r="H377" s="1">
        <f t="shared" si="404"/>
        <v>0.63369690883477181</v>
      </c>
      <c r="I377" s="1">
        <f t="shared" si="404"/>
        <v>0.69435579146733339</v>
      </c>
      <c r="J377" s="1">
        <f t="shared" si="404"/>
        <v>0.7697147685867356</v>
      </c>
      <c r="K377" s="1">
        <f t="shared" si="404"/>
        <v>0.81826539767957818</v>
      </c>
      <c r="L377" s="1">
        <f t="shared" ref="L377:O377" si="405">L363</f>
        <v>3.8319984265801806E-3</v>
      </c>
      <c r="M377" s="1">
        <f t="shared" si="405"/>
        <v>3.0902427796593657E-3</v>
      </c>
      <c r="N377" s="1">
        <f t="shared" si="405"/>
        <v>2.7928853409277536E-3</v>
      </c>
      <c r="O377" s="1">
        <f t="shared" si="405"/>
        <v>2.0590247985942168E-3</v>
      </c>
      <c r="P377" s="1">
        <f>P363</f>
        <v>1.4241090813420054E-3</v>
      </c>
      <c r="Q377" s="1">
        <f>Q363</f>
        <v>7.3148349973291163E-4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5.3396852375429779E-2</v>
      </c>
      <c r="L378" s="1">
        <f t="shared" ref="L378:O378" si="407">L364</f>
        <v>1.0919570792198456</v>
      </c>
      <c r="M378" s="1">
        <f t="shared" si="407"/>
        <v>2.6610642339100017</v>
      </c>
      <c r="N378" s="1">
        <f t="shared" si="407"/>
        <v>2.4166635199111162</v>
      </c>
      <c r="O378" s="1">
        <f t="shared" si="407"/>
        <v>2.4173465277793862</v>
      </c>
      <c r="P378" s="1">
        <f>P364</f>
        <v>2.4186599282957624</v>
      </c>
      <c r="Q378" s="1">
        <f>Q364</f>
        <v>2.4197827321616696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0.44415046396599567</v>
      </c>
      <c r="G379" s="1">
        <f t="shared" ref="G379:K379" si="408">SUM(G380:G386)</f>
        <v>0.48991451349611487</v>
      </c>
      <c r="H379" s="1">
        <f t="shared" si="408"/>
        <v>1.6175196225170374</v>
      </c>
      <c r="I379" s="1">
        <f t="shared" si="408"/>
        <v>1.7196702092784428</v>
      </c>
      <c r="J379" s="1">
        <f t="shared" si="408"/>
        <v>1.989049268777741</v>
      </c>
      <c r="K379" s="1">
        <f t="shared" si="408"/>
        <v>3.2229137719797549</v>
      </c>
      <c r="L379" s="1">
        <f t="shared" ref="L379:O379" si="409">SUM(L380:L386)</f>
        <v>4.8830937852463441</v>
      </c>
      <c r="M379" s="1">
        <f t="shared" si="409"/>
        <v>5.8931134531459364</v>
      </c>
      <c r="N379" s="1">
        <f t="shared" si="409"/>
        <v>6.341648106236744</v>
      </c>
      <c r="O379" s="1">
        <f t="shared" si="409"/>
        <v>6.4623528022562304</v>
      </c>
      <c r="P379" s="1">
        <f>SUM(P380:P386)</f>
        <v>6.4452211551285856</v>
      </c>
      <c r="Q379" s="1">
        <f>SUM(Q380:Q386)</f>
        <v>6.4726482226964528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0.26303747316267811</v>
      </c>
      <c r="G380" s="1">
        <f>IFERROR(G152/SUM(G152,G207),0)*'[1]Electricity and CHPs_IN'!C$25</f>
        <v>1.2397499172473789E-5</v>
      </c>
      <c r="H380" s="1">
        <f>IFERROR(H152/SUM(H152,H207),0)*'[1]Electricity and CHPs_IN'!D$25</f>
        <v>0.47366292362413276</v>
      </c>
      <c r="I380" s="1">
        <f>IFERROR(I152/SUM(I152,I207),0)*'[1]Electricity and CHPs_IN'!E$25</f>
        <v>1.1282443249815713E-2</v>
      </c>
      <c r="J380" s="1">
        <f>IFERROR(J152/SUM(J152,J207),0)*'[1]Electricity and CHPs_IN'!F$25</f>
        <v>0.17030125292329162</v>
      </c>
      <c r="K380" s="1">
        <f>IFERROR(K152/SUM(K152,K207),0)*'[1]Electricity and CHPs_IN'!G$25</f>
        <v>0.59802324858604916</v>
      </c>
      <c r="L380" s="1">
        <f>IFERROR(L152/SUM(L152,L207),0)*'[1]Electricity and CHPs_IN'!H$25</f>
        <v>0.24374178531331708</v>
      </c>
      <c r="M380" s="1">
        <f>IFERROR(M152/SUM(M152,M207),0)*'[1]Electricity and CHPs_IN'!I$25</f>
        <v>0.31951910312254889</v>
      </c>
      <c r="N380" s="1">
        <f>IFERROR(N152/SUM(N152,N207),0)*'[1]Electricity and CHPs_IN'!J$25</f>
        <v>0.60780820813071168</v>
      </c>
      <c r="O380" s="1">
        <f>IFERROR(O152/SUM(O152,O207),0)*'[1]Electricity and CHPs_IN'!K$25</f>
        <v>0.70191620156625356</v>
      </c>
      <c r="P380" s="1">
        <f>IFERROR(P152/SUM(P152,P207),0)*'[1]Electricity and CHPs_IN'!L$25</f>
        <v>0.68096241963109572</v>
      </c>
      <c r="Q380" s="1">
        <f>IFERROR(Q152/SUM(Q152,Q207),0)*'[1]Electricity and CHPs_IN'!M$25</f>
        <v>0.68682839804265627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5.2124309841996919E-3</v>
      </c>
      <c r="L381" s="1">
        <f>'[1]Electricity and CHPs_IN'!H$31</f>
        <v>5.0680985384478044E-2</v>
      </c>
      <c r="M381" s="1">
        <f>'[1]Electricity and CHPs_IN'!I$31</f>
        <v>0.89417796970986041</v>
      </c>
      <c r="N381" s="1">
        <f>'[1]Electricity and CHPs_IN'!J$31</f>
        <v>1.5764802155261672</v>
      </c>
      <c r="O381" s="1">
        <f>'[1]Electricity and CHPs_IN'!K$31</f>
        <v>1.7044003117449384</v>
      </c>
      <c r="P381" s="1">
        <f>'[1]Electricity and CHPs_IN'!L$31</f>
        <v>1.7279248899866195</v>
      </c>
      <c r="Q381" s="1">
        <f>'[1]Electricity and CHPs_IN'!M$31</f>
        <v>1.7420683808534476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0.18111299080331753</v>
      </c>
      <c r="G382" s="1">
        <f>IFERROR(G154/SUM(G154,G283),0)*'[1]Electricity and CHPs_IN'!C$42</f>
        <v>0.48990211599694239</v>
      </c>
      <c r="H382" s="1">
        <f>IFERROR(H154/SUM(H154,H283),0)*'[1]Electricity and CHPs_IN'!D$42</f>
        <v>1.1438566988929046</v>
      </c>
      <c r="I382" s="1">
        <f>IFERROR(I154/SUM(I154,I283),0)*'[1]Electricity and CHPs_IN'!E$42</f>
        <v>1.6927615531586515</v>
      </c>
      <c r="J382" s="1">
        <f>IFERROR(J154/SUM(J154,J283),0)*'[1]Electricity and CHPs_IN'!F$42</f>
        <v>1.7965883584554738</v>
      </c>
      <c r="K382" s="1">
        <f>IFERROR(K154/SUM(K154,K283),0)*'[1]Electricity and CHPs_IN'!G$42</f>
        <v>0.75446671556461142</v>
      </c>
      <c r="L382" s="1">
        <f>IFERROR(L154/SUM(L154,L283),0)*'[1]Electricity and CHPs_IN'!H$42</f>
        <v>1.0079781067281324</v>
      </c>
      <c r="M382" s="1">
        <f>IFERROR(M154/SUM(M154,M283),0)*'[1]Electricity and CHPs_IN'!I$42</f>
        <v>0.51120017126268835</v>
      </c>
      <c r="N382" s="1">
        <f>IFERROR(N154/SUM(N154,N283),0)*'[1]Electricity and CHPs_IN'!J$42</f>
        <v>1.8830845208496864E-2</v>
      </c>
      <c r="O382" s="1">
        <f>IFERROR(O154/SUM(O154,O283),0)*'[1]Electricity and CHPs_IN'!K$42</f>
        <v>5.0121559774469306E-3</v>
      </c>
      <c r="P382" s="1">
        <f>IFERROR(P154/SUM(P154,P283),0)*'[1]Electricity and CHPs_IN'!L$42</f>
        <v>4.4573908555244146E-3</v>
      </c>
      <c r="Q382" s="1">
        <f>IFERROR(Q154/SUM(Q154,Q283),0)*'[1]Electricity and CHPs_IN'!M$42</f>
        <v>6.5161463835904775E-3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1.7589653264878824</v>
      </c>
      <c r="L383" s="1">
        <f>IFERROR(L155/SUM(L155,L284),0)*'[1]Electricity and CHPs_IN'!H$43</f>
        <v>3.3995278832670777</v>
      </c>
      <c r="M383" s="1">
        <f>IFERROR(M155/SUM(M155,M284),0)*'[1]Electricity and CHPs_IN'!I$43</f>
        <v>3.9519847582210175</v>
      </c>
      <c r="N383" s="1">
        <f>IFERROR(N155/SUM(N155,N284),0)*'[1]Electricity and CHPs_IN'!J$43</f>
        <v>3.9521788276612071</v>
      </c>
      <c r="O383" s="1">
        <f>IFERROR(O155/SUM(O155,O284),0)*'[1]Electricity and CHPs_IN'!K$43</f>
        <v>3.9525983784484362</v>
      </c>
      <c r="P383" s="1">
        <f>IFERROR(P155/SUM(P155,P284),0)*'[1]Electricity and CHPs_IN'!L$43</f>
        <v>3.9511513144065713</v>
      </c>
      <c r="Q383" s="1">
        <f>IFERROR(Q155/SUM(Q155,Q284),0)*'[1]Electricity and CHPs_IN'!M$43</f>
        <v>3.9539449664649982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4.530488224294583E-3</v>
      </c>
      <c r="J384" s="1">
        <f>IFERROR(J156/SUM(J285,J156),0)*'[1]Electricity and CHPs_IN'!F$50</f>
        <v>7.313467113605472E-3</v>
      </c>
      <c r="K384" s="1">
        <f>IFERROR(K156/SUM(K285,K156),0)*'[1]Electricity and CHPs_IN'!G$50</f>
        <v>1.4863945865784904E-2</v>
      </c>
      <c r="L384" s="1">
        <f>IFERROR(L156/SUM(L285,L156),0)*'[1]Electricity and CHPs_IN'!H$50</f>
        <v>1.6274347114604897E-2</v>
      </c>
      <c r="M384" s="1">
        <f>IFERROR(M156/SUM(M285,M156),0)*'[1]Electricity and CHPs_IN'!I$50</f>
        <v>2.9014977023743668E-2</v>
      </c>
      <c r="N384" s="1">
        <f>IFERROR(N156/SUM(N285,N156),0)*'[1]Electricity and CHPs_IN'!J$50</f>
        <v>1.9406812841216946E-2</v>
      </c>
      <c r="O384" s="1">
        <f>IFERROR(O156/SUM(O285,O156),0)*'[1]Electricity and CHPs_IN'!K$50</f>
        <v>1.5191106837267897E-2</v>
      </c>
      <c r="P384" s="1">
        <f>IFERROR(P156/SUM(P285,P156),0)*'[1]Electricity and CHPs_IN'!L$50</f>
        <v>1.3008007486368999E-2</v>
      </c>
      <c r="Q384" s="1">
        <f>IFERROR(Q156/SUM(Q285,Q156),0)*'[1]Electricity and CHPs_IN'!M$50</f>
        <v>2.0045704309630586E-2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6.1867382418154399E-3</v>
      </c>
      <c r="J385" s="1">
        <f>IFERROR(J157/SUM(J286,J157),0)*'[1]Electricity and CHPs_IN'!F$53</f>
        <v>9.4013761524070795E-3</v>
      </c>
      <c r="K385" s="1">
        <f>IFERROR(K157/SUM(K286,K157),0)*'[1]Electricity and CHPs_IN'!G$53</f>
        <v>8.1171210825816825E-2</v>
      </c>
      <c r="L385" s="1">
        <f>IFERROR(L157/SUM(L286,L157),0)*'[1]Electricity and CHPs_IN'!H$53</f>
        <v>0.15416720800052103</v>
      </c>
      <c r="M385" s="1">
        <f>IFERROR(M157/SUM(M286,M157),0)*'[1]Electricity and CHPs_IN'!I$53</f>
        <v>0.15449576718961819</v>
      </c>
      <c r="N385" s="1">
        <f>IFERROR(N157/SUM(N286,N157),0)*'[1]Electricity and CHPs_IN'!J$53</f>
        <v>0.14345410580887963</v>
      </c>
      <c r="O385" s="1">
        <f>IFERROR(O157/SUM(O286,O157),0)*'[1]Electricity and CHPs_IN'!K$53</f>
        <v>7.048034053629107E-2</v>
      </c>
      <c r="P385" s="1">
        <f>IFERROR(P157/SUM(P286,P157),0)*'[1]Electricity and CHPs_IN'!L$53</f>
        <v>5.7418115856340809E-2</v>
      </c>
      <c r="Q385" s="1">
        <f>IFERROR(Q157/SUM(Q286,Q157),0)*'[1]Electricity and CHPs_IN'!M$53</f>
        <v>4.6450950502275781E-2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4.9089864038653454E-3</v>
      </c>
      <c r="J386" s="1">
        <f>IFERROR(J158/SUM(J287,J158),0)*'[1]Electricity and CHPs_IN'!F$56</f>
        <v>5.4448141329629801E-3</v>
      </c>
      <c r="K386" s="1">
        <f>IFERROR(K158/SUM(K287,K158),0)*'[1]Electricity and CHPs_IN'!G$56</f>
        <v>1.0210893665410833E-2</v>
      </c>
      <c r="L386" s="1">
        <f>IFERROR(L158/SUM(L287,L158),0)*'[1]Electricity and CHPs_IN'!H$56</f>
        <v>1.0723469438213177E-2</v>
      </c>
      <c r="M386" s="1">
        <f>IFERROR(M158/SUM(M287,M158),0)*'[1]Electricity and CHPs_IN'!I$56</f>
        <v>3.2720706616458886E-2</v>
      </c>
      <c r="N386" s="1">
        <f>IFERROR(N158/SUM(N287,N158),0)*'[1]Electricity and CHPs_IN'!J$56</f>
        <v>2.3489091060064794E-2</v>
      </c>
      <c r="O386" s="1">
        <f>IFERROR(O158/SUM(O287,O158),0)*'[1]Electricity and CHPs_IN'!K$56</f>
        <v>1.2754307145596002E-2</v>
      </c>
      <c r="P386" s="1">
        <f>IFERROR(P158/SUM(P287,P158),0)*'[1]Electricity and CHPs_IN'!L$56</f>
        <v>1.0299016906064738E-2</v>
      </c>
      <c r="Q386" s="1">
        <f>IFERROR(Q158/SUM(Q287,Q158),0)*'[1]Electricity and CHPs_IN'!M$56</f>
        <v>1.6793676139852845E-2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0.54529229425869519</v>
      </c>
      <c r="H387" s="1">
        <f t="shared" si="410"/>
        <v>0.50316489259224451</v>
      </c>
      <c r="I387" s="1">
        <f t="shared" si="410"/>
        <v>0.8656492381105505</v>
      </c>
      <c r="J387" s="1">
        <f t="shared" si="410"/>
        <v>0.91213525871516532</v>
      </c>
      <c r="K387" s="1">
        <f t="shared" si="410"/>
        <v>0.91276551361323377</v>
      </c>
      <c r="L387" s="1">
        <f t="shared" si="410"/>
        <v>1.0201346492809544</v>
      </c>
      <c r="M387" s="1">
        <f t="shared" si="410"/>
        <v>1.0209982871765344</v>
      </c>
      <c r="N387" s="1">
        <f t="shared" si="410"/>
        <v>1.0235388153593252</v>
      </c>
      <c r="O387" s="1">
        <f t="shared" si="410"/>
        <v>1.0245885959827623</v>
      </c>
      <c r="P387" s="1">
        <f>P388</f>
        <v>1.025003789766243</v>
      </c>
      <c r="Q387" s="1">
        <f>Q388</f>
        <v>1.0251035943708178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0.54529229425869519</v>
      </c>
      <c r="H388" s="1">
        <f>'[1]Electricity and CHPs_IN'!D$33</f>
        <v>0.50316489259224451</v>
      </c>
      <c r="I388" s="1">
        <f>'[1]Electricity and CHPs_IN'!E$33</f>
        <v>0.8656492381105505</v>
      </c>
      <c r="J388" s="1">
        <f>'[1]Electricity and CHPs_IN'!F$33</f>
        <v>0.91213525871516532</v>
      </c>
      <c r="K388" s="1">
        <f>'[1]Electricity and CHPs_IN'!G$33</f>
        <v>0.91276551361323377</v>
      </c>
      <c r="L388" s="1">
        <f>'[1]Electricity and CHPs_IN'!H$33</f>
        <v>1.0201346492809544</v>
      </c>
      <c r="M388" s="1">
        <f>'[1]Electricity and CHPs_IN'!I$33</f>
        <v>1.0209982871765344</v>
      </c>
      <c r="N388" s="1">
        <f>'[1]Electricity and CHPs_IN'!J$33</f>
        <v>1.0235388153593252</v>
      </c>
      <c r="O388" s="1">
        <f>'[1]Electricity and CHPs_IN'!K$33</f>
        <v>1.0245885959827623</v>
      </c>
      <c r="P388" s="1">
        <f>'[1]Electricity and CHPs_IN'!L$33</f>
        <v>1.025003789766243</v>
      </c>
      <c r="Q388" s="1">
        <f>'[1]Electricity and CHPs_IN'!M$33</f>
        <v>1.0251035943708178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12.821370081592255</v>
      </c>
      <c r="H389" s="1">
        <f t="shared" si="411"/>
        <v>28.800096569245827</v>
      </c>
      <c r="I389" s="1">
        <f t="shared" si="411"/>
        <v>51.107080979407499</v>
      </c>
      <c r="J389" s="1">
        <f t="shared" si="411"/>
        <v>91.089129401458436</v>
      </c>
      <c r="K389" s="1">
        <f t="shared" si="411"/>
        <v>135.08543205639197</v>
      </c>
      <c r="L389" s="1">
        <f t="shared" ref="L389:O389" si="412">SUM(L390:L394)</f>
        <v>153.48553000680786</v>
      </c>
      <c r="M389" s="1">
        <f t="shared" si="412"/>
        <v>162.5619643810895</v>
      </c>
      <c r="N389" s="1">
        <f t="shared" si="412"/>
        <v>167.98101016098329</v>
      </c>
      <c r="O389" s="1">
        <f t="shared" si="412"/>
        <v>173.00842843913088</v>
      </c>
      <c r="P389" s="1">
        <f>SUM(P390:P394)</f>
        <v>167.45886032539192</v>
      </c>
      <c r="Q389" s="1">
        <f>SUM(Q390:Q394)</f>
        <v>169.28594729791985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1.4256685564060585E-3</v>
      </c>
      <c r="I390" s="1">
        <f>'[1]Electricity and CHPs_IN'!E34</f>
        <v>0.34311342454239013</v>
      </c>
      <c r="J390" s="1">
        <f>'[1]Electricity and CHPs_IN'!F34</f>
        <v>2.3203444248198597</v>
      </c>
      <c r="K390" s="1">
        <f>'[1]Electricity and CHPs_IN'!G34</f>
        <v>18.928670132641507</v>
      </c>
      <c r="L390" s="1">
        <f>'[1]Electricity and CHPs_IN'!H34</f>
        <v>30.602915002919282</v>
      </c>
      <c r="M390" s="1">
        <f>'[1]Electricity and CHPs_IN'!I34</f>
        <v>33.411087273509509</v>
      </c>
      <c r="N390" s="1">
        <f>'[1]Electricity and CHPs_IN'!J34</f>
        <v>32.242135494358962</v>
      </c>
      <c r="O390" s="1">
        <f>'[1]Electricity and CHPs_IN'!K34</f>
        <v>30.345497132400055</v>
      </c>
      <c r="P390" s="1">
        <f>'[1]Electricity and CHPs_IN'!L34</f>
        <v>17.518661271315946</v>
      </c>
      <c r="Q390" s="1">
        <f>'[1]Electricity and CHPs_IN'!M34</f>
        <v>11.697233381045626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4.8486224349915323</v>
      </c>
      <c r="H391" s="1">
        <f>'[1]Electricity and CHPs_IN'!D35</f>
        <v>11.810772487572203</v>
      </c>
      <c r="I391" s="1">
        <f>'[1]Electricity and CHPs_IN'!E35</f>
        <v>13.976232760097981</v>
      </c>
      <c r="J391" s="1">
        <f>'[1]Electricity and CHPs_IN'!F35</f>
        <v>19.784635982173715</v>
      </c>
      <c r="K391" s="1">
        <f>'[1]Electricity and CHPs_IN'!G35</f>
        <v>20.793898808585315</v>
      </c>
      <c r="L391" s="1">
        <f>'[1]Electricity and CHPs_IN'!H35</f>
        <v>21.854601855879086</v>
      </c>
      <c r="M391" s="1">
        <f>'[1]Electricity and CHPs_IN'!I35</f>
        <v>22.969407245797235</v>
      </c>
      <c r="N391" s="1">
        <f>'[1]Electricity and CHPs_IN'!J35</f>
        <v>24.14107826048124</v>
      </c>
      <c r="O391" s="1">
        <f>'[1]Electricity and CHPs_IN'!K35</f>
        <v>25.372516506428841</v>
      </c>
      <c r="P391" s="1">
        <f>'[1]Electricity and CHPs_IN'!L35</f>
        <v>26.666770826688406</v>
      </c>
      <c r="Q391" s="1">
        <f>'[1]Electricity and CHPs_IN'!M35</f>
        <v>28.027045295840939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3.3906862501771853</v>
      </c>
      <c r="H392" s="1">
        <f>'[1]Electricity and CHPs_IN'!D36</f>
        <v>7.2399551769826918</v>
      </c>
      <c r="I392" s="1">
        <f>'[1]Electricity and CHPs_IN'!E36</f>
        <v>18.916983193958419</v>
      </c>
      <c r="J392" s="1">
        <f>'[1]Electricity and CHPs_IN'!F36</f>
        <v>28.55314269300257</v>
      </c>
      <c r="K392" s="1">
        <f>'[1]Electricity and CHPs_IN'!G36</f>
        <v>30.010112678689318</v>
      </c>
      <c r="L392" s="1">
        <f>'[1]Electricity and CHPs_IN'!H36</f>
        <v>31.545068645031165</v>
      </c>
      <c r="M392" s="1">
        <f>'[1]Electricity and CHPs_IN'!I36</f>
        <v>33.154190578136117</v>
      </c>
      <c r="N392" s="1">
        <f>'[1]Electricity and CHPs_IN'!J36</f>
        <v>34.845389550670511</v>
      </c>
      <c r="O392" s="1">
        <f>'[1]Electricity and CHPs_IN'!K36</f>
        <v>36.622859228360532</v>
      </c>
      <c r="P392" s="1">
        <f>'[1]Electricity and CHPs_IN'!L36</f>
        <v>38.491006424164681</v>
      </c>
      <c r="Q392" s="1">
        <f>'[1]Electricity and CHPs_IN'!M36</f>
        <v>40.454473366296604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1.28760616193958</v>
      </c>
      <c r="H393" s="1">
        <f>'[1]Electricity and CHPs_IN'!D37</f>
        <v>5.8107679726218384</v>
      </c>
      <c r="I393" s="1">
        <f>'[1]Electricity and CHPs_IN'!E37</f>
        <v>13.46067889395994</v>
      </c>
      <c r="J393" s="1">
        <f>'[1]Electricity and CHPs_IN'!F37</f>
        <v>35.794823158408249</v>
      </c>
      <c r="K393" s="1">
        <f>'[1]Electricity and CHPs_IN'!G37</f>
        <v>37.625881474017945</v>
      </c>
      <c r="L393" s="1">
        <f>'[1]Electricity and CHPs_IN'!H37</f>
        <v>40.341712923716535</v>
      </c>
      <c r="M393" s="1">
        <f>'[1]Electricity and CHPs_IN'!I37</f>
        <v>42.399550408321105</v>
      </c>
      <c r="N393" s="1">
        <f>'[1]Electricity and CHPs_IN'!J37</f>
        <v>44.56235536201126</v>
      </c>
      <c r="O393" s="1">
        <f>'[1]Electricity and CHPs_IN'!K37</f>
        <v>46.835486806357785</v>
      </c>
      <c r="P393" s="1">
        <f>'[1]Electricity and CHPs_IN'!L37</f>
        <v>49.224575442931538</v>
      </c>
      <c r="Q393" s="1">
        <f>'[1]Electricity and CHPs_IN'!M37</f>
        <v>51.735538564244166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3.2944552344839568</v>
      </c>
      <c r="H394" s="1">
        <f>'[1]Electricity and CHPs_IN'!D38</f>
        <v>3.9371752635126893</v>
      </c>
      <c r="I394" s="1">
        <f>'[1]Electricity and CHPs_IN'!E38</f>
        <v>4.4100727068487657</v>
      </c>
      <c r="J394" s="1">
        <f>'[1]Electricity and CHPs_IN'!F38</f>
        <v>4.636183143054037</v>
      </c>
      <c r="K394" s="1">
        <f>'[1]Electricity and CHPs_IN'!G38</f>
        <v>27.726868962457875</v>
      </c>
      <c r="L394" s="1">
        <f>'[1]Electricity and CHPs_IN'!H38</f>
        <v>29.141231579261778</v>
      </c>
      <c r="M394" s="1">
        <f>'[1]Electricity and CHPs_IN'!I38</f>
        <v>30.627728875325513</v>
      </c>
      <c r="N394" s="1">
        <f>'[1]Electricity and CHPs_IN'!J38</f>
        <v>32.190051493461318</v>
      </c>
      <c r="O394" s="1">
        <f>'[1]Electricity and CHPs_IN'!K38</f>
        <v>33.832068765583671</v>
      </c>
      <c r="P394" s="1">
        <f>'[1]Electricity and CHPs_IN'!L38</f>
        <v>35.557846360291357</v>
      </c>
      <c r="Q394" s="1">
        <f>'[1]Electricity and CHPs_IN'!M38</f>
        <v>37.371656690492514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0.42955886981690294</v>
      </c>
      <c r="M396" s="1">
        <f>'[1]Electricity and CHPs_IN'!I$32</f>
        <v>0.42918472209303477</v>
      </c>
      <c r="N396" s="1">
        <f>'[1]Electricity and CHPs_IN'!J$32</f>
        <v>0.22636735412485937</v>
      </c>
      <c r="O396" s="1">
        <f>'[1]Electricity and CHPs_IN'!K$32</f>
        <v>0.42153852526430419</v>
      </c>
      <c r="P396" s="1">
        <f>'[1]Electricity and CHPs_IN'!L$32</f>
        <v>0.42447435061088701</v>
      </c>
      <c r="Q396" s="1">
        <f>'[1]Electricity and CHPs_IN'!M$32</f>
        <v>0.43244273847757292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7.4293231913875601E-3</v>
      </c>
      <c r="J397" s="1">
        <f t="shared" ref="J397" si="417">SUM(J398:J400)</f>
        <v>1.0435619745417211</v>
      </c>
      <c r="K397" s="1">
        <f t="shared" ref="K397" si="418">SUM(K398:K400)</f>
        <v>0.80003509676990603</v>
      </c>
      <c r="L397" s="1">
        <f t="shared" ref="L397:O397" si="419">SUM(L398:L400)</f>
        <v>0.86221175757293345</v>
      </c>
      <c r="M397" s="1">
        <f t="shared" si="419"/>
        <v>0.86410564349179209</v>
      </c>
      <c r="N397" s="1">
        <f t="shared" si="419"/>
        <v>1.6172448669469688</v>
      </c>
      <c r="O397" s="1">
        <f t="shared" si="419"/>
        <v>2.2599134561799468</v>
      </c>
      <c r="P397" s="1">
        <f>SUM(P398:P400)</f>
        <v>4.0855263705532145</v>
      </c>
      <c r="Q397" s="1">
        <f>SUM(Q398:Q400)</f>
        <v>4.0944102005668261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0.27620841555315412</v>
      </c>
      <c r="L398" s="1">
        <f>IFERROR(L170/SUM(L170,L209),0)*'[1]Electricity and CHPs_IN'!H$30</f>
        <v>0.33923391069309816</v>
      </c>
      <c r="M398" s="1">
        <f>IFERROR(M170/SUM(M170,M209),0)*'[1]Electricity and CHPs_IN'!I$30</f>
        <v>0.33601175331006322</v>
      </c>
      <c r="N398" s="1">
        <f>IFERROR(N170/SUM(N170,N209),0)*'[1]Electricity and CHPs_IN'!J$30</f>
        <v>0.55553348985791806</v>
      </c>
      <c r="O398" s="1">
        <f>IFERROR(O170/SUM(O170,O209),0)*'[1]Electricity and CHPs_IN'!K$30</f>
        <v>1.1899086604655007</v>
      </c>
      <c r="P398" s="1">
        <f>IFERROR(P170/SUM(P170,P209),0)*'[1]Electricity and CHPs_IN'!L$30</f>
        <v>1.195544942913263</v>
      </c>
      <c r="Q398" s="1">
        <f>IFERROR(Q170/SUM(Q170,Q209),0)*'[1]Electricity and CHPs_IN'!M$30</f>
        <v>1.1983236268316242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IFERROR(J171/SUM(J171,J289),0)*'[1]Electricity and CHPs_IN'!F$46</f>
        <v>1.0197748873314838</v>
      </c>
      <c r="K399" s="1">
        <f>IFERROR(K171/SUM(K171,K289),0)*'[1]Electricity and CHPs_IN'!G$46</f>
        <v>0.49843687670018588</v>
      </c>
      <c r="L399" s="1">
        <f>IFERROR(L171/SUM(L171,L289),0)*'[1]Electricity and CHPs_IN'!H$46</f>
        <v>0.49218385758752697</v>
      </c>
      <c r="M399" s="1">
        <f>IFERROR(M171/SUM(M171,M289),0)*'[1]Electricity and CHPs_IN'!I$46</f>
        <v>0.49150169167663205</v>
      </c>
      <c r="N399" s="1">
        <f>IFERROR(N171/SUM(N171,N289),0)*'[1]Electricity and CHPs_IN'!J$46</f>
        <v>1.008617432507942</v>
      </c>
      <c r="O399" s="1">
        <f>IFERROR(O171/SUM(O171,O289),0)*'[1]Electricity and CHPs_IN'!K$46</f>
        <v>1.0087658188312632</v>
      </c>
      <c r="P399" s="1">
        <f>IFERROR(P171/SUM(P171,P289),0)*'[1]Electricity and CHPs_IN'!L$46</f>
        <v>2.7202540088480096</v>
      </c>
      <c r="Q399" s="1">
        <f>IFERROR(Q171/SUM(Q171,Q289),0)*'[1]Electricity and CHPs_IN'!M$46</f>
        <v>2.7208701657112724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7.4293231913875601E-3</v>
      </c>
      <c r="J400" s="1">
        <f>IFERROR(J172/SUM(J172,J290),0)*'[1]Electricity and CHPs_IN'!F$57</f>
        <v>2.3787087210237295E-2</v>
      </c>
      <c r="K400" s="1">
        <f>IFERROR(K172/SUM(K172,K290),0)*'[1]Electricity and CHPs_IN'!G$57</f>
        <v>2.5389804516566042E-2</v>
      </c>
      <c r="L400" s="1">
        <f>IFERROR(L172/SUM(L172,L290),0)*'[1]Electricity and CHPs_IN'!H$57</f>
        <v>3.0793989292308241E-2</v>
      </c>
      <c r="M400" s="1">
        <f>IFERROR(M172/SUM(M172,M290),0)*'[1]Electricity and CHPs_IN'!I$57</f>
        <v>3.6592198505096846E-2</v>
      </c>
      <c r="N400" s="1">
        <f>IFERROR(N172/SUM(N172,N290),0)*'[1]Electricity and CHPs_IN'!J$57</f>
        <v>5.3093944581108658E-2</v>
      </c>
      <c r="O400" s="1">
        <f>IFERROR(O172/SUM(O172,O290),0)*'[1]Electricity and CHPs_IN'!K$57</f>
        <v>6.1238976883183104E-2</v>
      </c>
      <c r="P400" s="1">
        <f>IFERROR(P172/SUM(P172,P290),0)*'[1]Electricity and CHPs_IN'!L$57</f>
        <v>0.16972741879194178</v>
      </c>
      <c r="Q400" s="1">
        <f>IFERROR(Q172/SUM(Q172,Q290),0)*'[1]Electricity and CHPs_IN'!M$57</f>
        <v>0.17521640802392938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0.20142442067801938</v>
      </c>
      <c r="G401" s="1">
        <f t="shared" ref="G401:K401" si="420">SUM(G402:G408)</f>
        <v>8.2200846749281645E-2</v>
      </c>
      <c r="H401" s="1">
        <f t="shared" si="420"/>
        <v>0.10635775581997595</v>
      </c>
      <c r="I401" s="1">
        <f t="shared" si="420"/>
        <v>0.53488420143710536</v>
      </c>
      <c r="J401" s="1">
        <f t="shared" si="420"/>
        <v>2.2653432073482436</v>
      </c>
      <c r="K401" s="1">
        <f t="shared" si="420"/>
        <v>5.1289430581499911</v>
      </c>
      <c r="L401" s="1">
        <f t="shared" ref="L401:O401" si="421">SUM(L402:L408)</f>
        <v>6.0061746690023776</v>
      </c>
      <c r="M401" s="1">
        <f t="shared" si="421"/>
        <v>12.512327691557964</v>
      </c>
      <c r="N401" s="1">
        <f t="shared" si="421"/>
        <v>12.983364256702416</v>
      </c>
      <c r="O401" s="1">
        <f t="shared" si="421"/>
        <v>14.870247137248107</v>
      </c>
      <c r="P401" s="1">
        <f>SUM(P402:P408)</f>
        <v>14.580754572870209</v>
      </c>
      <c r="Q401" s="1">
        <f>SUM(Q402:Q408)</f>
        <v>14.547873813894647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0.13536697241320533</v>
      </c>
      <c r="G402" s="1">
        <f>'[1]Electricity and CHPs_IN'!C63</f>
        <v>2.3065531019395433E-2</v>
      </c>
      <c r="H402" s="1">
        <f>'[1]Electricity and CHPs_IN'!D63</f>
        <v>4.6206869975936801E-2</v>
      </c>
      <c r="I402" s="1">
        <f>'[1]Electricity and CHPs_IN'!E63</f>
        <v>0.13498308218471575</v>
      </c>
      <c r="J402" s="1">
        <f>'[1]Electricity and CHPs_IN'!F63</f>
        <v>0.10557985707235767</v>
      </c>
      <c r="K402" s="1">
        <f>'[1]Electricity and CHPs_IN'!G63</f>
        <v>0.11753654419379546</v>
      </c>
      <c r="L402" s="1">
        <f>'[1]Electricity and CHPs_IN'!H63</f>
        <v>0.12666784108242887</v>
      </c>
      <c r="M402" s="1">
        <f>'[1]Electricity and CHPs_IN'!I63</f>
        <v>0.13501974270701109</v>
      </c>
      <c r="N402" s="1">
        <f>'[1]Electricity and CHPs_IN'!J63</f>
        <v>0.13502339983489897</v>
      </c>
      <c r="O402" s="1">
        <f>'[1]Electricity and CHPs_IN'!K63</f>
        <v>0.13505609847075606</v>
      </c>
      <c r="P402" s="1">
        <f>'[1]Electricity and CHPs_IN'!L63</f>
        <v>0.13503242388472031</v>
      </c>
      <c r="Q402" s="1">
        <f>'[1]Electricity and CHPs_IN'!M63</f>
        <v>0.13512257150108076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1.7171468086014208E-2</v>
      </c>
      <c r="G403" s="1">
        <f>'[1]Electricity and CHPs_IN'!C64</f>
        <v>1.3481219471386998E-2</v>
      </c>
      <c r="H403" s="1">
        <f>'[1]Electricity and CHPs_IN'!D64</f>
        <v>1.3833242187025791E-2</v>
      </c>
      <c r="I403" s="1">
        <f>'[1]Electricity and CHPs_IN'!E64</f>
        <v>1.5938441188618865E-2</v>
      </c>
      <c r="J403" s="1">
        <f>'[1]Electricity and CHPs_IN'!F64</f>
        <v>1.3239306673416864</v>
      </c>
      <c r="K403" s="1">
        <f>'[1]Electricity and CHPs_IN'!G64</f>
        <v>1.3256221559887686</v>
      </c>
      <c r="L403" s="1">
        <f>'[1]Electricity and CHPs_IN'!H64</f>
        <v>1.3260684261549163</v>
      </c>
      <c r="M403" s="1">
        <f>'[1]Electricity and CHPs_IN'!I64</f>
        <v>3.1934974618516199</v>
      </c>
      <c r="N403" s="1">
        <f>'[1]Electricity and CHPs_IN'!J64</f>
        <v>3.2688596337250533</v>
      </c>
      <c r="O403" s="1">
        <f>'[1]Electricity and CHPs_IN'!K64</f>
        <v>3.271923959501402</v>
      </c>
      <c r="P403" s="1">
        <f>'[1]Electricity and CHPs_IN'!L64</f>
        <v>3.2730358745813559</v>
      </c>
      <c r="Q403" s="1">
        <f>'[1]Electricity and CHPs_IN'!M64</f>
        <v>3.7278453410373924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1.5305312817718989E-2</v>
      </c>
      <c r="G404" s="1">
        <f>'[1]Electricity and CHPs_IN'!C65</f>
        <v>1.2004223780943362E-2</v>
      </c>
      <c r="H404" s="1">
        <f>'[1]Electricity and CHPs_IN'!D65</f>
        <v>1.2392783794230434E-2</v>
      </c>
      <c r="I404" s="1">
        <f>'[1]Electricity and CHPs_IN'!E65</f>
        <v>1.4483569804844816E-2</v>
      </c>
      <c r="J404" s="1">
        <f>'[1]Electricity and CHPs_IN'!F65</f>
        <v>0.17586123518159949</v>
      </c>
      <c r="K404" s="1">
        <f>'[1]Electricity and CHPs_IN'!G65</f>
        <v>2.8104616786559364</v>
      </c>
      <c r="L404" s="1">
        <f>'[1]Electricity and CHPs_IN'!H65</f>
        <v>3.6850589252542636</v>
      </c>
      <c r="M404" s="1">
        <f>'[1]Electricity and CHPs_IN'!I65</f>
        <v>8.1381842490736709</v>
      </c>
      <c r="N404" s="1">
        <f>'[1]Electricity and CHPs_IN'!J65</f>
        <v>8.4879582878893061</v>
      </c>
      <c r="O404" s="1">
        <f>'[1]Electricity and CHPs_IN'!K65</f>
        <v>10.312886143230807</v>
      </c>
      <c r="P404" s="1">
        <f>'[1]Electricity and CHPs_IN'!L65</f>
        <v>9.9740957154092875</v>
      </c>
      <c r="Q404" s="1">
        <f>'[1]Electricity and CHPs_IN'!M65</f>
        <v>9.4048641369264629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5.4716674566233454E-3</v>
      </c>
      <c r="G405" s="1">
        <f>'[1]Electricity and CHPs_IN'!C66</f>
        <v>5.483414742810366E-3</v>
      </c>
      <c r="H405" s="1">
        <f>'[1]Electricity and CHPs_IN'!D66</f>
        <v>5.5422734911363845E-3</v>
      </c>
      <c r="I405" s="1">
        <f>'[1]Electricity and CHPs_IN'!E66</f>
        <v>6.9108355095410537E-2</v>
      </c>
      <c r="J405" s="1">
        <f>'[1]Electricity and CHPs_IN'!F66</f>
        <v>0.13574033044603093</v>
      </c>
      <c r="K405" s="1">
        <f>'[1]Electricity and CHPs_IN'!G66</f>
        <v>0.16183914999397148</v>
      </c>
      <c r="L405" s="1">
        <f>'[1]Electricity and CHPs_IN'!H66</f>
        <v>0.1028653585579808</v>
      </c>
      <c r="M405" s="1">
        <f>'[1]Electricity and CHPs_IN'!I66</f>
        <v>0.20337521777796344</v>
      </c>
      <c r="N405" s="1">
        <f>'[1]Electricity and CHPs_IN'!J66</f>
        <v>0.18612181038374742</v>
      </c>
      <c r="O405" s="1">
        <f>'[1]Electricity and CHPs_IN'!K66</f>
        <v>0.25651494728168822</v>
      </c>
      <c r="P405" s="1">
        <f>'[1]Electricity and CHPs_IN'!L66</f>
        <v>0.28499071250500063</v>
      </c>
      <c r="Q405" s="1">
        <f>'[1]Electricity and CHPs_IN'!M66</f>
        <v>0.27635868973062216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1.1304379745430859E-2</v>
      </c>
      <c r="G406" s="1">
        <f>'[1]Electricity and CHPs_IN'!C67</f>
        <v>1.132780304785058E-2</v>
      </c>
      <c r="H406" s="1">
        <f>'[1]Electricity and CHPs_IN'!D67</f>
        <v>1.1401813010008692E-2</v>
      </c>
      <c r="I406" s="1">
        <f>'[1]Electricity and CHPs_IN'!E67</f>
        <v>0.11094375810382881</v>
      </c>
      <c r="J406" s="1">
        <f>'[1]Electricity and CHPs_IN'!F67</f>
        <v>0.16979336944928272</v>
      </c>
      <c r="K406" s="1">
        <f>'[1]Electricity and CHPs_IN'!G67</f>
        <v>0.18094600546865544</v>
      </c>
      <c r="L406" s="1">
        <f>'[1]Electricity and CHPs_IN'!H67</f>
        <v>0.22756451706446007</v>
      </c>
      <c r="M406" s="1">
        <f>'[1]Electricity and CHPs_IN'!I67</f>
        <v>0.31398032026415074</v>
      </c>
      <c r="N406" s="1">
        <f>'[1]Electricity and CHPs_IN'!J67</f>
        <v>0.33788252013857445</v>
      </c>
      <c r="O406" s="1">
        <f>'[1]Electricity and CHPs_IN'!K67</f>
        <v>0.3336086603023341</v>
      </c>
      <c r="P406" s="1">
        <f>'[1]Electricity and CHPs_IN'!L67</f>
        <v>0.34045800729315506</v>
      </c>
      <c r="Q406" s="1">
        <f>'[1]Electricity and CHPs_IN'!M67</f>
        <v>0.37468848612320199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1.1326020390004823E-2</v>
      </c>
      <c r="G407" s="1">
        <f>'[1]Electricity and CHPs_IN'!C68</f>
        <v>1.1349065597881361E-2</v>
      </c>
      <c r="H407" s="1">
        <f>'[1]Electricity and CHPs_IN'!D68</f>
        <v>1.1428892750417096E-2</v>
      </c>
      <c r="I407" s="1">
        <f>'[1]Electricity and CHPs_IN'!E68</f>
        <v>0.11216203739390979</v>
      </c>
      <c r="J407" s="1">
        <f>'[1]Electricity and CHPs_IN'!F68</f>
        <v>0.2110402736609486</v>
      </c>
      <c r="K407" s="1">
        <f>'[1]Electricity and CHPs_IN'!G68</f>
        <v>0.3104251751057443</v>
      </c>
      <c r="L407" s="1">
        <f>'[1]Electricity and CHPs_IN'!H68</f>
        <v>0.31559839925970967</v>
      </c>
      <c r="M407" s="1">
        <f>'[1]Electricity and CHPs_IN'!I68</f>
        <v>0.3174096209115464</v>
      </c>
      <c r="N407" s="1">
        <f>'[1]Electricity and CHPs_IN'!J68</f>
        <v>0.34003934108941192</v>
      </c>
      <c r="O407" s="1">
        <f>'[1]Electricity and CHPs_IN'!K68</f>
        <v>0.33653863307469173</v>
      </c>
      <c r="P407" s="1">
        <f>'[1]Electricity and CHPs_IN'!L68</f>
        <v>0.34384569455405078</v>
      </c>
      <c r="Q407" s="1">
        <f>'[1]Electricity and CHPs_IN'!M68</f>
        <v>0.37778369217337726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5.4785997690218313E-3</v>
      </c>
      <c r="G408" s="1">
        <f>'[1]Electricity and CHPs_IN'!C69</f>
        <v>5.4895890890135496E-3</v>
      </c>
      <c r="H408" s="1">
        <f>'[1]Electricity and CHPs_IN'!D69</f>
        <v>5.5518806112207367E-3</v>
      </c>
      <c r="I408" s="1">
        <f>'[1]Electricity and CHPs_IN'!E69</f>
        <v>7.7264957665776804E-2</v>
      </c>
      <c r="J408" s="1">
        <f>'[1]Electricity and CHPs_IN'!F69</f>
        <v>0.14339747419633772</v>
      </c>
      <c r="K408" s="1">
        <f>'[1]Electricity and CHPs_IN'!G69</f>
        <v>0.2221123487431185</v>
      </c>
      <c r="L408" s="1">
        <f>'[1]Electricity and CHPs_IN'!H69</f>
        <v>0.22235120162861879</v>
      </c>
      <c r="M408" s="1">
        <f>'[1]Electricity and CHPs_IN'!I69</f>
        <v>0.21086107897200226</v>
      </c>
      <c r="N408" s="1">
        <f>'[1]Electricity and CHPs_IN'!J69</f>
        <v>0.22747926364142401</v>
      </c>
      <c r="O408" s="1">
        <f>'[1]Electricity and CHPs_IN'!K69</f>
        <v>0.22371869538642675</v>
      </c>
      <c r="P408" s="1">
        <f>'[1]Electricity and CHPs_IN'!L69</f>
        <v>0.2292961446426377</v>
      </c>
      <c r="Q408" s="1">
        <f>'[1]Electricity and CHPs_IN'!M69</f>
        <v>0.25121089640251021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55.771765593604194</v>
      </c>
      <c r="G409" s="3">
        <f t="shared" ref="G409:K409" si="423">G410+G463</f>
        <v>54.902433508241984</v>
      </c>
      <c r="H409" s="3">
        <f t="shared" si="423"/>
        <v>56.580904866463158</v>
      </c>
      <c r="I409" s="3">
        <f t="shared" si="423"/>
        <v>56.277166557121788</v>
      </c>
      <c r="J409" s="3">
        <f t="shared" si="423"/>
        <v>56.808647333390752</v>
      </c>
      <c r="K409" s="3">
        <f t="shared" si="423"/>
        <v>62.156913579589585</v>
      </c>
      <c r="L409" s="3">
        <f t="shared" ref="L409:O409" si="424">L410+L463</f>
        <v>63.24846745220951</v>
      </c>
      <c r="M409" s="3">
        <f t="shared" si="424"/>
        <v>70.105098462653388</v>
      </c>
      <c r="N409" s="3">
        <f t="shared" si="424"/>
        <v>70.342164852858033</v>
      </c>
      <c r="O409" s="3">
        <f t="shared" si="424"/>
        <v>72.739237278028483</v>
      </c>
      <c r="P409" s="3">
        <f>P410+P463</f>
        <v>74.125867879332148</v>
      </c>
      <c r="Q409" s="3">
        <f>Q410+Q463</f>
        <v>75.849937392391084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47.724063684901097</v>
      </c>
      <c r="G410" s="1">
        <f t="shared" si="425"/>
        <v>46.057453552741663</v>
      </c>
      <c r="H410" s="1">
        <f t="shared" si="425"/>
        <v>44.583321292534372</v>
      </c>
      <c r="I410" s="1">
        <f t="shared" si="425"/>
        <v>43.768655160246652</v>
      </c>
      <c r="J410" s="1">
        <f t="shared" si="425"/>
        <v>43.440155191849463</v>
      </c>
      <c r="K410" s="1">
        <f t="shared" si="425"/>
        <v>48.931569851223472</v>
      </c>
      <c r="L410" s="1">
        <f t="shared" ref="L410:O410" si="426">L411+L440</f>
        <v>45.295333914354835</v>
      </c>
      <c r="M410" s="1">
        <f t="shared" si="426"/>
        <v>46.149746718547412</v>
      </c>
      <c r="N410" s="1">
        <f t="shared" si="426"/>
        <v>46.950755868097282</v>
      </c>
      <c r="O410" s="1">
        <f t="shared" si="426"/>
        <v>49.611501500870219</v>
      </c>
      <c r="P410" s="1">
        <f>P411+P440</f>
        <v>49.661198800915372</v>
      </c>
      <c r="Q410" s="1">
        <f>Q411+Q440</f>
        <v>51.248632255480921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39.948114104624132</v>
      </c>
      <c r="G411" s="1">
        <f t="shared" ref="G411:K411" si="427">SUM(G412,G418,G427,G436,G438)</f>
        <v>34.107294477766452</v>
      </c>
      <c r="H411" s="1">
        <f t="shared" si="427"/>
        <v>33.435732667842906</v>
      </c>
      <c r="I411" s="1">
        <f t="shared" si="427"/>
        <v>33.847258478179526</v>
      </c>
      <c r="J411" s="1">
        <f t="shared" si="427"/>
        <v>33.95257891726407</v>
      </c>
      <c r="K411" s="1">
        <f t="shared" si="427"/>
        <v>41.237200266110456</v>
      </c>
      <c r="L411" s="1">
        <f t="shared" ref="L411:O411" si="428">SUM(L412,L418,L427,L436,L438)</f>
        <v>38.432981769137783</v>
      </c>
      <c r="M411" s="1">
        <f t="shared" si="428"/>
        <v>39.909837259911498</v>
      </c>
      <c r="N411" s="1">
        <f t="shared" si="428"/>
        <v>41.171900192197398</v>
      </c>
      <c r="O411" s="1">
        <f t="shared" si="428"/>
        <v>42.027665213066498</v>
      </c>
      <c r="P411" s="1">
        <f>SUM(P412,P418,P427,P436,P438)</f>
        <v>42.205676373285598</v>
      </c>
      <c r="Q411" s="1">
        <f>SUM(Q412,Q418,Q427,Q436,Q438)</f>
        <v>42.240320791458984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3.3611224002709286E-2</v>
      </c>
      <c r="G412" s="1">
        <f t="shared" ref="G412:O412" si="429">G413</f>
        <v>1.1768918492500184E-2</v>
      </c>
      <c r="H412" s="1">
        <f t="shared" si="429"/>
        <v>2.4532791349462273E-2</v>
      </c>
      <c r="I412" s="1">
        <f t="shared" si="429"/>
        <v>8.2522328949831518E-3</v>
      </c>
      <c r="J412" s="1">
        <f t="shared" si="429"/>
        <v>7.1571758690964476E-3</v>
      </c>
      <c r="K412" s="1">
        <f t="shared" si="429"/>
        <v>2.8452584204080488E-2</v>
      </c>
      <c r="L412" s="1">
        <f t="shared" si="429"/>
        <v>6.2690679928612729E-3</v>
      </c>
      <c r="M412" s="1">
        <f t="shared" si="429"/>
        <v>8.5113632732258362E-5</v>
      </c>
      <c r="N412" s="1">
        <f t="shared" si="429"/>
        <v>8.8859844327066767E-4</v>
      </c>
      <c r="O412" s="1">
        <f t="shared" si="429"/>
        <v>5.6524084069644058E-4</v>
      </c>
      <c r="P412" s="1">
        <f>P413</f>
        <v>5.9387291719978342E-4</v>
      </c>
      <c r="Q412" s="1">
        <f>Q413</f>
        <v>6.3998393701982859E-4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3.3611224002709286E-2</v>
      </c>
      <c r="G413" s="1">
        <f>'[1]Electricity and CHPs_IN'!C$28-G300</f>
        <v>1.1768918492500184E-2</v>
      </c>
      <c r="H413" s="1">
        <f>'[1]Electricity and CHPs_IN'!D$28-H300</f>
        <v>2.4532791349462273E-2</v>
      </c>
      <c r="I413" s="1">
        <f>'[1]Electricity and CHPs_IN'!E$28-I300</f>
        <v>8.2522328949831518E-3</v>
      </c>
      <c r="J413" s="1">
        <f>'[1]Electricity and CHPs_IN'!F$28-J300</f>
        <v>7.1571758690964476E-3</v>
      </c>
      <c r="K413" s="1">
        <f>'[1]Electricity and CHPs_IN'!G$28-K300</f>
        <v>2.8452584204080488E-2</v>
      </c>
      <c r="L413" s="1">
        <f>'[1]Electricity and CHPs_IN'!H$28-L300</f>
        <v>6.2690679928612729E-3</v>
      </c>
      <c r="M413" s="1">
        <f>'[1]Electricity and CHPs_IN'!I$28-M300</f>
        <v>8.5113632732258362E-5</v>
      </c>
      <c r="N413" s="1">
        <f>'[1]Electricity and CHPs_IN'!J$28-N300</f>
        <v>8.8859844327066767E-4</v>
      </c>
      <c r="O413" s="1">
        <f>'[1]Electricity and CHPs_IN'!K$28-O300</f>
        <v>5.6524084069644058E-4</v>
      </c>
      <c r="P413" s="1">
        <f>'[1]Electricity and CHPs_IN'!L$28-P300</f>
        <v>5.9387291719978342E-4</v>
      </c>
      <c r="Q413" s="1">
        <f>'[1]Electricity and CHPs_IN'!M$28-Q300</f>
        <v>6.3998393701982859E-4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3.3611224002709286E-2</v>
      </c>
      <c r="G414" s="1">
        <f t="shared" ref="G414:O414" si="430">G415</f>
        <v>1.1768918492500184E-2</v>
      </c>
      <c r="H414" s="1">
        <f t="shared" si="430"/>
        <v>2.4532791349462273E-2</v>
      </c>
      <c r="I414" s="1">
        <f t="shared" si="430"/>
        <v>8.2522328949831518E-3</v>
      </c>
      <c r="J414" s="1">
        <f t="shared" si="430"/>
        <v>7.1571758690964476E-3</v>
      </c>
      <c r="K414" s="1">
        <f t="shared" si="430"/>
        <v>2.8452584204080488E-2</v>
      </c>
      <c r="L414" s="1">
        <f t="shared" si="430"/>
        <v>6.2690679928612729E-3</v>
      </c>
      <c r="M414" s="1">
        <f t="shared" si="430"/>
        <v>8.5113632732258362E-5</v>
      </c>
      <c r="N414" s="1">
        <f t="shared" si="430"/>
        <v>8.8859844327066767E-4</v>
      </c>
      <c r="O414" s="1">
        <f t="shared" si="430"/>
        <v>5.6524084069644058E-4</v>
      </c>
      <c r="P414" s="1">
        <f>P415</f>
        <v>5.9387291719978342E-4</v>
      </c>
      <c r="Q414" s="1">
        <f>Q415</f>
        <v>6.3998393701982859E-4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3.3611224002709286E-2</v>
      </c>
      <c r="G415" s="1">
        <f t="shared" ref="G415:K415" si="431">G413-G417</f>
        <v>1.1768918492500184E-2</v>
      </c>
      <c r="H415" s="1">
        <f t="shared" si="431"/>
        <v>2.4532791349462273E-2</v>
      </c>
      <c r="I415" s="1">
        <f t="shared" si="431"/>
        <v>8.2522328949831518E-3</v>
      </c>
      <c r="J415" s="1">
        <f t="shared" si="431"/>
        <v>7.1571758690964476E-3</v>
      </c>
      <c r="K415" s="1">
        <f t="shared" si="431"/>
        <v>2.8452584204080488E-2</v>
      </c>
      <c r="L415" s="1">
        <f t="shared" ref="L415:O415" si="432">L413-L417</f>
        <v>6.2690679928612729E-3</v>
      </c>
      <c r="M415" s="1">
        <f t="shared" si="432"/>
        <v>8.5113632732258362E-5</v>
      </c>
      <c r="N415" s="1">
        <f t="shared" si="432"/>
        <v>8.8859844327066767E-4</v>
      </c>
      <c r="O415" s="1">
        <f t="shared" si="432"/>
        <v>5.6524084069644058E-4</v>
      </c>
      <c r="P415" s="1">
        <f>P413-P417</f>
        <v>5.9387291719978342E-4</v>
      </c>
      <c r="Q415" s="1">
        <f>Q413-Q417</f>
        <v>6.3998393701982859E-4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2.4267706644912397</v>
      </c>
      <c r="G418" s="1">
        <f t="shared" ref="G418:K418" si="436">SUM(G419:G420)</f>
        <v>3.3490153215333172E-3</v>
      </c>
      <c r="H418" s="1">
        <f t="shared" si="436"/>
        <v>2.1592702213417289E-2</v>
      </c>
      <c r="I418" s="1">
        <f t="shared" si="436"/>
        <v>0</v>
      </c>
      <c r="J418" s="1">
        <f t="shared" si="436"/>
        <v>0</v>
      </c>
      <c r="K418" s="1">
        <f t="shared" si="436"/>
        <v>3.14164963563639E-5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6.7665677960024209E-4</v>
      </c>
      <c r="O418" s="1">
        <f t="shared" si="437"/>
        <v>8.103218031596226E-4</v>
      </c>
      <c r="P418" s="1">
        <f>SUM(P419:P420)</f>
        <v>7.2791355901670658E-4</v>
      </c>
      <c r="Q418" s="1">
        <f>SUM(Q419:Q420)</f>
        <v>1.4294343237842881E-3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2.4267706644912397</v>
      </c>
      <c r="G419" s="1">
        <f>'[1]Electricity and CHPs_IN'!C$24-G314</f>
        <v>3.3490153215333172E-3</v>
      </c>
      <c r="H419" s="1">
        <f>'[1]Electricity and CHPs_IN'!D$24-H314</f>
        <v>2.1592702213417289E-2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3.14164963563639E-5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6.7665677960024209E-4</v>
      </c>
      <c r="O419" s="1">
        <f>'[1]Electricity and CHPs_IN'!K$24-O314</f>
        <v>8.103218031596226E-4</v>
      </c>
      <c r="P419" s="1">
        <f>'[1]Electricity and CHPs_IN'!L$24-P314</f>
        <v>7.2791355901670658E-4</v>
      </c>
      <c r="Q419" s="1">
        <f>'[1]Electricity and CHPs_IN'!M$24-Q314</f>
        <v>1.4294343237842881E-3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2.3641764100030174</v>
      </c>
      <c r="G421" s="1">
        <f t="shared" ref="G421:K421" si="438">SUM(G422:G423)</f>
        <v>3.2247660112403871E-3</v>
      </c>
      <c r="H421" s="1">
        <f t="shared" si="438"/>
        <v>2.1306559252879088E-2</v>
      </c>
      <c r="I421" s="1">
        <f t="shared" si="438"/>
        <v>0</v>
      </c>
      <c r="J421" s="1">
        <f t="shared" si="438"/>
        <v>0</v>
      </c>
      <c r="K421" s="1">
        <f t="shared" si="438"/>
        <v>3.14164963563639E-5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6.7665677960024209E-4</v>
      </c>
      <c r="O421" s="1">
        <f t="shared" si="439"/>
        <v>8.103218031596226E-4</v>
      </c>
      <c r="P421" s="1">
        <f>SUM(P422:P423)</f>
        <v>7.2791355901670658E-4</v>
      </c>
      <c r="Q421" s="1">
        <f>SUM(Q422:Q423)</f>
        <v>1.4294343237842881E-3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2.3641764100030174</v>
      </c>
      <c r="G422" s="1">
        <f t="shared" ref="G422:K422" si="440">G419-G425</f>
        <v>3.2247660112403871E-3</v>
      </c>
      <c r="H422" s="1">
        <f t="shared" si="440"/>
        <v>2.1306559252879088E-2</v>
      </c>
      <c r="I422" s="1">
        <f t="shared" si="440"/>
        <v>0</v>
      </c>
      <c r="J422" s="1">
        <f t="shared" si="440"/>
        <v>0</v>
      </c>
      <c r="K422" s="1">
        <f t="shared" si="440"/>
        <v>3.14164963563639E-5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6.7665677960024209E-4</v>
      </c>
      <c r="O422" s="1">
        <f t="shared" si="441"/>
        <v>8.103218031596226E-4</v>
      </c>
      <c r="P422" s="1">
        <f>P419-P425</f>
        <v>7.2791355901670658E-4</v>
      </c>
      <c r="Q422" s="1">
        <f>Q419-Q425</f>
        <v>1.4294343237842881E-3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6.2594254488222298E-2</v>
      </c>
      <c r="G424" s="1">
        <f t="shared" ref="G424:K424" si="444">SUM(G425:G426)</f>
        <v>1.2424931029293013E-4</v>
      </c>
      <c r="H424" s="1">
        <f t="shared" si="444"/>
        <v>2.8614296053820239E-4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6.2594254488222298E-2</v>
      </c>
      <c r="G425" s="1">
        <f t="shared" ref="G425:K425" si="446">IFERROR(G346/G314,0)*G419</f>
        <v>1.2424931029293013E-4</v>
      </c>
      <c r="H425" s="1">
        <f t="shared" si="446"/>
        <v>2.8614296053820239E-4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36.420839318912606</v>
      </c>
      <c r="G427" s="1">
        <f t="shared" ref="G427:K427" si="450">SUM(G428:G429)</f>
        <v>34.086793776242487</v>
      </c>
      <c r="H427" s="1">
        <f t="shared" si="450"/>
        <v>32.150883976008515</v>
      </c>
      <c r="I427" s="1">
        <f t="shared" si="450"/>
        <v>33.807792114737168</v>
      </c>
      <c r="J427" s="1">
        <f t="shared" si="450"/>
        <v>33.498824451093419</v>
      </c>
      <c r="K427" s="1">
        <f t="shared" si="450"/>
        <v>39.308203626388504</v>
      </c>
      <c r="L427" s="1">
        <f t="shared" ref="L427:O427" si="451">SUM(L428:L429)</f>
        <v>37.368146631915138</v>
      </c>
      <c r="M427" s="1">
        <f t="shared" si="451"/>
        <v>37.980054184526423</v>
      </c>
      <c r="N427" s="1">
        <f t="shared" si="451"/>
        <v>37.902730016980414</v>
      </c>
      <c r="O427" s="1">
        <f t="shared" si="451"/>
        <v>37.802327844618901</v>
      </c>
      <c r="P427" s="1">
        <f>SUM(P428:P429)</f>
        <v>37.919989024394297</v>
      </c>
      <c r="Q427" s="1">
        <f>SUM(Q428:Q429)</f>
        <v>37.932480846117102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36.420839318912606</v>
      </c>
      <c r="G428" s="1">
        <f>'[1]Electricity and CHPs_IN'!C$26-G361</f>
        <v>34.086793776242487</v>
      </c>
      <c r="H428" s="1">
        <f>'[1]Electricity and CHPs_IN'!D$26-H361</f>
        <v>32.150883976008515</v>
      </c>
      <c r="I428" s="1">
        <f>'[1]Electricity and CHPs_IN'!E$26-I361</f>
        <v>33.807792114737168</v>
      </c>
      <c r="J428" s="1">
        <f>'[1]Electricity and CHPs_IN'!F$26-J361</f>
        <v>33.498824451093419</v>
      </c>
      <c r="K428" s="1">
        <f>'[1]Electricity and CHPs_IN'!G$26-K361</f>
        <v>35.905814909814971</v>
      </c>
      <c r="L428" s="1">
        <f>'[1]Electricity and CHPs_IN'!H$26-L361</f>
        <v>24.036922832461926</v>
      </c>
      <c r="M428" s="1">
        <f>'[1]Electricity and CHPs_IN'!I$26-M361</f>
        <v>24.932174663549844</v>
      </c>
      <c r="N428" s="1">
        <f>'[1]Electricity and CHPs_IN'!J$26-N361</f>
        <v>25.461142314204317</v>
      </c>
      <c r="O428" s="1">
        <f>'[1]Electricity and CHPs_IN'!K$26-O361</f>
        <v>25.949977327602397</v>
      </c>
      <c r="P428" s="1">
        <f>'[1]Electricity and CHPs_IN'!L$26-P361</f>
        <v>26.06832658959954</v>
      </c>
      <c r="Q428" s="1">
        <f>'[1]Electricity and CHPs_IN'!M$26-Q361</f>
        <v>26.080048372843951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3.4023887165735349</v>
      </c>
      <c r="L429" s="1">
        <f>'[1]Electricity and CHPs_IN'!H$27-L362</f>
        <v>13.331223799453214</v>
      </c>
      <c r="M429" s="1">
        <f>'[1]Electricity and CHPs_IN'!I$27-M362</f>
        <v>13.047879520976576</v>
      </c>
      <c r="N429" s="1">
        <f>'[1]Electricity and CHPs_IN'!J$27-N362</f>
        <v>12.441587702776097</v>
      </c>
      <c r="O429" s="1">
        <f>'[1]Electricity and CHPs_IN'!K$27-O362</f>
        <v>11.8523505170165</v>
      </c>
      <c r="P429" s="1">
        <f>'[1]Electricity and CHPs_IN'!L$27-P362</f>
        <v>11.851662434794754</v>
      </c>
      <c r="Q429" s="1">
        <f>'[1]Electricity and CHPs_IN'!M$27-Q362</f>
        <v>11.852432473273153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18.210419659456303</v>
      </c>
      <c r="G430" s="1">
        <f t="shared" ref="G430:K430" si="452">SUM(G431:G432)</f>
        <v>17.043396888121244</v>
      </c>
      <c r="H430" s="1">
        <f t="shared" si="452"/>
        <v>16.075441988004258</v>
      </c>
      <c r="I430" s="1">
        <f t="shared" si="452"/>
        <v>16.903896057368581</v>
      </c>
      <c r="J430" s="1">
        <f t="shared" si="452"/>
        <v>16.74941222554671</v>
      </c>
      <c r="K430" s="1">
        <f t="shared" si="452"/>
        <v>19.654101813194252</v>
      </c>
      <c r="L430" s="1">
        <f t="shared" ref="L430:O430" si="453">SUM(L431:L432)</f>
        <v>18.684073315957569</v>
      </c>
      <c r="M430" s="1">
        <f t="shared" si="453"/>
        <v>18.990027092263212</v>
      </c>
      <c r="N430" s="1">
        <f t="shared" si="453"/>
        <v>18.951365008490207</v>
      </c>
      <c r="O430" s="1">
        <f t="shared" si="453"/>
        <v>18.901163922309451</v>
      </c>
      <c r="P430" s="1">
        <f>SUM(P431:P432)</f>
        <v>18.959994512197149</v>
      </c>
      <c r="Q430" s="1">
        <f>SUM(Q431:Q432)</f>
        <v>18.966240423058551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18.210419659456303</v>
      </c>
      <c r="G431" s="1">
        <f t="shared" ref="G431:K431" si="454">IFERROR(G368/G361,0)*G428</f>
        <v>17.043396888121244</v>
      </c>
      <c r="H431" s="1">
        <f t="shared" si="454"/>
        <v>16.075441988004258</v>
      </c>
      <c r="I431" s="1">
        <f t="shared" si="454"/>
        <v>16.903896057368581</v>
      </c>
      <c r="J431" s="1">
        <f t="shared" si="454"/>
        <v>16.74941222554671</v>
      </c>
      <c r="K431" s="1">
        <f t="shared" si="454"/>
        <v>17.952907454907486</v>
      </c>
      <c r="L431" s="1">
        <f t="shared" ref="L431:O431" si="455">IFERROR(L368/L361,0)*L428</f>
        <v>12.018461416230963</v>
      </c>
      <c r="M431" s="1">
        <f t="shared" si="455"/>
        <v>12.466087331774922</v>
      </c>
      <c r="N431" s="1">
        <f t="shared" si="455"/>
        <v>12.730571157102158</v>
      </c>
      <c r="O431" s="1">
        <f t="shared" si="455"/>
        <v>12.974988663801199</v>
      </c>
      <c r="P431" s="1">
        <f>IFERROR(P368/P361,0)*P428</f>
        <v>13.034163294799773</v>
      </c>
      <c r="Q431" s="1">
        <f>IFERROR(Q368/Q361,0)*Q428</f>
        <v>13.040024186421975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1.7011943582867675</v>
      </c>
      <c r="L432" s="1">
        <f t="shared" ref="L432:O432" si="457">IFERROR(L369/L362,0)*L429</f>
        <v>6.6656118997266072</v>
      </c>
      <c r="M432" s="1">
        <f t="shared" si="457"/>
        <v>6.5239397604882878</v>
      </c>
      <c r="N432" s="1">
        <f t="shared" si="457"/>
        <v>6.2207938513880485</v>
      </c>
      <c r="O432" s="1">
        <f t="shared" si="457"/>
        <v>5.926175258508251</v>
      </c>
      <c r="P432" s="1">
        <f>IFERROR(P369/P362,0)*P429</f>
        <v>5.9258312173973771</v>
      </c>
      <c r="Q432" s="1">
        <f>IFERROR(Q369/Q362,0)*Q429</f>
        <v>5.9262162366365754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18.210419659456303</v>
      </c>
      <c r="G433" s="1">
        <f t="shared" ref="G433:K433" si="458">SUM(G434:G435)</f>
        <v>17.043396888121244</v>
      </c>
      <c r="H433" s="1">
        <f t="shared" si="458"/>
        <v>16.075441988004258</v>
      </c>
      <c r="I433" s="1">
        <f t="shared" si="458"/>
        <v>16.903896057368588</v>
      </c>
      <c r="J433" s="1">
        <f t="shared" si="458"/>
        <v>16.74941222554671</v>
      </c>
      <c r="K433" s="1">
        <f t="shared" si="458"/>
        <v>19.654101813194252</v>
      </c>
      <c r="L433" s="1">
        <f t="shared" ref="L433:O433" si="459">SUM(L434:L435)</f>
        <v>18.684073315957569</v>
      </c>
      <c r="M433" s="1">
        <f t="shared" si="459"/>
        <v>18.990027092263212</v>
      </c>
      <c r="N433" s="1">
        <f t="shared" si="459"/>
        <v>18.951365008490207</v>
      </c>
      <c r="O433" s="1">
        <f t="shared" si="459"/>
        <v>18.901163922309447</v>
      </c>
      <c r="P433" s="1">
        <f>SUM(P434:P435)</f>
        <v>18.959994512197142</v>
      </c>
      <c r="Q433" s="1">
        <f>SUM(Q434:Q435)</f>
        <v>18.966240423058551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18.210419659456303</v>
      </c>
      <c r="G434" s="1">
        <f t="shared" ref="G434:K434" si="460">G428-G431</f>
        <v>17.043396888121244</v>
      </c>
      <c r="H434" s="1">
        <f t="shared" si="460"/>
        <v>16.075441988004258</v>
      </c>
      <c r="I434" s="1">
        <f t="shared" si="460"/>
        <v>16.903896057368588</v>
      </c>
      <c r="J434" s="1">
        <f t="shared" si="460"/>
        <v>16.74941222554671</v>
      </c>
      <c r="K434" s="1">
        <f t="shared" si="460"/>
        <v>17.952907454907486</v>
      </c>
      <c r="L434" s="1">
        <f t="shared" ref="L434:O434" si="461">L428-L431</f>
        <v>12.018461416230963</v>
      </c>
      <c r="M434" s="1">
        <f t="shared" si="461"/>
        <v>12.466087331774922</v>
      </c>
      <c r="N434" s="1">
        <f t="shared" si="461"/>
        <v>12.730571157102158</v>
      </c>
      <c r="O434" s="1">
        <f t="shared" si="461"/>
        <v>12.974988663801199</v>
      </c>
      <c r="P434" s="1">
        <f>P428-P431</f>
        <v>13.034163294799766</v>
      </c>
      <c r="Q434" s="1">
        <f>Q428-Q431</f>
        <v>13.040024186421975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1.7011943582867675</v>
      </c>
      <c r="L435" s="1">
        <f t="shared" ref="L435:O435" si="463">L429-L432</f>
        <v>6.6656118997266072</v>
      </c>
      <c r="M435" s="1">
        <f t="shared" si="463"/>
        <v>6.5239397604882878</v>
      </c>
      <c r="N435" s="1">
        <f t="shared" si="463"/>
        <v>6.2207938513880485</v>
      </c>
      <c r="O435" s="1">
        <f t="shared" si="463"/>
        <v>5.9261752585082492</v>
      </c>
      <c r="P435" s="1">
        <f>P429-P432</f>
        <v>5.9258312173973771</v>
      </c>
      <c r="Q435" s="1">
        <f>Q429-Q432</f>
        <v>5.9262162366365772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1.0668928972175804</v>
      </c>
      <c r="G436" s="1">
        <f t="shared" ref="G436:O436" si="464">G437</f>
        <v>5.3827677099321288E-3</v>
      </c>
      <c r="H436" s="1">
        <f t="shared" si="464"/>
        <v>1.2387231982715048</v>
      </c>
      <c r="I436" s="1">
        <f t="shared" si="464"/>
        <v>3.1214130547376415E-2</v>
      </c>
      <c r="J436" s="1">
        <f t="shared" si="464"/>
        <v>0.44659729030155121</v>
      </c>
      <c r="K436" s="1">
        <f t="shared" si="464"/>
        <v>1.565116705849833</v>
      </c>
      <c r="L436" s="1">
        <f t="shared" si="464"/>
        <v>0.638562179800231</v>
      </c>
      <c r="M436" s="1">
        <f t="shared" si="464"/>
        <v>1.5056831301944062</v>
      </c>
      <c r="N436" s="1">
        <f t="shared" si="464"/>
        <v>2.5665745637448358</v>
      </c>
      <c r="O436" s="1">
        <f t="shared" si="464"/>
        <v>2.722410400930614</v>
      </c>
      <c r="P436" s="1">
        <f>P437</f>
        <v>2.7757017058816773</v>
      </c>
      <c r="Q436" s="1">
        <f>Q437</f>
        <v>2.79360023607927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1.0668928972175804</v>
      </c>
      <c r="G437" s="1">
        <f>'[1]Electricity and CHPs_IN'!C$25-G380</f>
        <v>5.3827677099321288E-3</v>
      </c>
      <c r="H437" s="1">
        <f>'[1]Electricity and CHPs_IN'!D$25-H380</f>
        <v>1.2387231982715048</v>
      </c>
      <c r="I437" s="1">
        <f>'[1]Electricity and CHPs_IN'!E$25-I380</f>
        <v>3.1214130547376415E-2</v>
      </c>
      <c r="J437" s="1">
        <f>'[1]Electricity and CHPs_IN'!F$25-J380</f>
        <v>0.44659729030155121</v>
      </c>
      <c r="K437" s="1">
        <f>'[1]Electricity and CHPs_IN'!G$25-K380</f>
        <v>1.565116705849833</v>
      </c>
      <c r="L437" s="1">
        <f>'[1]Electricity and CHPs_IN'!H$25-L380</f>
        <v>0.638562179800231</v>
      </c>
      <c r="M437" s="1">
        <f>'[1]Electricity and CHPs_IN'!I$25-M380</f>
        <v>1.5056831301944062</v>
      </c>
      <c r="N437" s="1">
        <f>'[1]Electricity and CHPs_IN'!J$25-N380</f>
        <v>2.5665745637448358</v>
      </c>
      <c r="O437" s="1">
        <f>'[1]Electricity and CHPs_IN'!K$25-O380</f>
        <v>2.722410400930614</v>
      </c>
      <c r="P437" s="1">
        <f>'[1]Electricity and CHPs_IN'!L$25-P380</f>
        <v>2.7757017058816773</v>
      </c>
      <c r="Q437" s="1">
        <f>'[1]Electricity and CHPs_IN'!M$25-Q380</f>
        <v>2.79360023607927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0.33539593317168526</v>
      </c>
      <c r="L438" s="1">
        <f t="shared" si="465"/>
        <v>0.42000388942954903</v>
      </c>
      <c r="M438" s="1">
        <f t="shared" si="465"/>
        <v>0.42401483155793623</v>
      </c>
      <c r="N438" s="1">
        <f t="shared" si="465"/>
        <v>0.70103035624927723</v>
      </c>
      <c r="O438" s="1">
        <f t="shared" si="465"/>
        <v>1.5015514048731287</v>
      </c>
      <c r="P438" s="1">
        <f>+P439</f>
        <v>1.5086638565334018</v>
      </c>
      <c r="Q438" s="1">
        <f>+Q439</f>
        <v>1.5121702910018091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0.33539593317168526</v>
      </c>
      <c r="L439" s="1">
        <f>'[1]Electricity and CHPs_IN'!H$30-L398</f>
        <v>0.42000388942954903</v>
      </c>
      <c r="M439" s="1">
        <f>'[1]Electricity and CHPs_IN'!I$30-M398</f>
        <v>0.42401483155793623</v>
      </c>
      <c r="N439" s="1">
        <f>'[1]Electricity and CHPs_IN'!J$30-N398</f>
        <v>0.70103035624927723</v>
      </c>
      <c r="O439" s="1">
        <f>'[1]Electricity and CHPs_IN'!K$30-O398</f>
        <v>1.5015514048731287</v>
      </c>
      <c r="P439" s="1">
        <f>'[1]Electricity and CHPs_IN'!L$30-P398</f>
        <v>1.5086638565334018</v>
      </c>
      <c r="Q439" s="1">
        <f>'[1]Electricity and CHPs_IN'!M$30-Q398</f>
        <v>1.5121702910018091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7.7759495802769685</v>
      </c>
      <c r="G440" s="1">
        <f t="shared" ref="G440:K440" si="466">SUM(G441,G447,G449,G455,G457,G459,G461)</f>
        <v>11.950159074975208</v>
      </c>
      <c r="H440" s="1">
        <f t="shared" si="466"/>
        <v>11.147588624691465</v>
      </c>
      <c r="I440" s="1">
        <f t="shared" si="466"/>
        <v>9.9213966820671278</v>
      </c>
      <c r="J440" s="1">
        <f t="shared" si="466"/>
        <v>9.4875762745853951</v>
      </c>
      <c r="K440" s="1">
        <f t="shared" si="466"/>
        <v>7.6943695851130149</v>
      </c>
      <c r="L440" s="1">
        <f t="shared" ref="L440:O440" si="467">SUM(L441,L447,L449,L455,L457,L459,L461)</f>
        <v>6.8623521452170522</v>
      </c>
      <c r="M440" s="1">
        <f t="shared" si="467"/>
        <v>6.2399094586359167</v>
      </c>
      <c r="N440" s="1">
        <f t="shared" si="467"/>
        <v>5.7788556758998819</v>
      </c>
      <c r="O440" s="1">
        <f t="shared" si="467"/>
        <v>7.5838362878037202</v>
      </c>
      <c r="P440" s="1">
        <f>SUM(P441,P447,P449,P455,P457,P459,P461)</f>
        <v>7.4555224276297727</v>
      </c>
      <c r="Q440" s="1">
        <f>SUM(Q441,Q447,Q449,Q455,Q457,Q459,Q461)</f>
        <v>9.0083114640219364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4.3960466741892041</v>
      </c>
      <c r="G441" s="1">
        <f t="shared" ref="G441:O441" si="468">+G442</f>
        <v>5.2553768432972774</v>
      </c>
      <c r="H441" s="1">
        <f t="shared" si="468"/>
        <v>2.6221796498046843</v>
      </c>
      <c r="I441" s="1">
        <f t="shared" si="468"/>
        <v>2.3679620686848293</v>
      </c>
      <c r="J441" s="1">
        <f t="shared" si="468"/>
        <v>2.3679679939311518</v>
      </c>
      <c r="K441" s="1">
        <f t="shared" si="468"/>
        <v>2.3679724713981543</v>
      </c>
      <c r="L441" s="1">
        <f t="shared" si="468"/>
        <v>2.3679754082354583</v>
      </c>
      <c r="M441" s="1">
        <f t="shared" si="468"/>
        <v>2.3679866447525879</v>
      </c>
      <c r="N441" s="1">
        <f t="shared" si="468"/>
        <v>2.367999849153132</v>
      </c>
      <c r="O441" s="1">
        <f t="shared" si="468"/>
        <v>2.3680054257396166</v>
      </c>
      <c r="P441" s="1">
        <f>+P442</f>
        <v>2.3680826133294879</v>
      </c>
      <c r="Q441" s="1">
        <f>+Q442</f>
        <v>2.5312327424839047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4.3960466741892041</v>
      </c>
      <c r="G442" s="1">
        <f t="shared" ref="G442:K442" si="469">SUM(G444:G446)</f>
        <v>5.2553768432972774</v>
      </c>
      <c r="H442" s="1">
        <f t="shared" si="469"/>
        <v>2.6221796498046843</v>
      </c>
      <c r="I442" s="1">
        <f t="shared" si="469"/>
        <v>2.3679620686848293</v>
      </c>
      <c r="J442" s="1">
        <f t="shared" si="469"/>
        <v>2.3679679939311518</v>
      </c>
      <c r="K442" s="1">
        <f t="shared" si="469"/>
        <v>2.3679724713981543</v>
      </c>
      <c r="L442" s="1">
        <f t="shared" ref="L442:O442" si="470">SUM(L444:L446)</f>
        <v>2.3679754082354583</v>
      </c>
      <c r="M442" s="1">
        <f t="shared" si="470"/>
        <v>2.3679866447525879</v>
      </c>
      <c r="N442" s="1">
        <f t="shared" si="470"/>
        <v>2.367999849153132</v>
      </c>
      <c r="O442" s="1">
        <f t="shared" si="470"/>
        <v>2.3680054257396166</v>
      </c>
      <c r="P442" s="1">
        <f>SUM(P444:P446)</f>
        <v>2.3680826133294879</v>
      </c>
      <c r="Q442" s="1">
        <f>SUM(Q444:Q446)</f>
        <v>2.5312327424839047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2.0280966077638349</v>
      </c>
      <c r="G443" s="1">
        <f t="shared" ref="G443:O443" si="471">G444</f>
        <v>2.8874233554129813</v>
      </c>
      <c r="H443" s="1">
        <f t="shared" si="471"/>
        <v>0.25422282469385266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2.0280966077638349</v>
      </c>
      <c r="G444" s="1">
        <f>'[1]Electricity and CHPs_IN'!C$90</f>
        <v>2.8874233554129813</v>
      </c>
      <c r="H444" s="1">
        <f>'[1]Electricity and CHPs_IN'!D$90</f>
        <v>0.25422282469385266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1.1839750332126846</v>
      </c>
      <c r="G445" s="1">
        <f t="shared" ref="G445:O445" si="472">G446</f>
        <v>1.1839767439421482</v>
      </c>
      <c r="H445" s="1">
        <f t="shared" si="472"/>
        <v>1.1839784125554158</v>
      </c>
      <c r="I445" s="1">
        <f t="shared" si="472"/>
        <v>1.1839810343424146</v>
      </c>
      <c r="J445" s="1">
        <f t="shared" si="472"/>
        <v>1.1839839969655759</v>
      </c>
      <c r="K445" s="1">
        <f t="shared" si="472"/>
        <v>1.1839862356990771</v>
      </c>
      <c r="L445" s="1">
        <f t="shared" si="472"/>
        <v>1.1839877041177291</v>
      </c>
      <c r="M445" s="1">
        <f t="shared" si="472"/>
        <v>1.183993322376294</v>
      </c>
      <c r="N445" s="1">
        <f t="shared" si="472"/>
        <v>1.183999924576566</v>
      </c>
      <c r="O445" s="1">
        <f t="shared" si="472"/>
        <v>1.1840027128698083</v>
      </c>
      <c r="P445" s="1">
        <f>P446</f>
        <v>1.1840413066647439</v>
      </c>
      <c r="Q445" s="1">
        <f>Q446</f>
        <v>1.2656163712419524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1.1839750332126846</v>
      </c>
      <c r="G446" s="1">
        <f>'[1]Electricity and CHPs_IN'!C$91</f>
        <v>1.1839767439421482</v>
      </c>
      <c r="H446" s="1">
        <f>'[1]Electricity and CHPs_IN'!D$91</f>
        <v>1.1839784125554158</v>
      </c>
      <c r="I446" s="1">
        <f>'[1]Electricity and CHPs_IN'!E$91</f>
        <v>1.1839810343424146</v>
      </c>
      <c r="J446" s="1">
        <f>'[1]Electricity and CHPs_IN'!F$91</f>
        <v>1.1839839969655759</v>
      </c>
      <c r="K446" s="1">
        <f>'[1]Electricity and CHPs_IN'!G$91</f>
        <v>1.1839862356990771</v>
      </c>
      <c r="L446" s="1">
        <f>'[1]Electricity and CHPs_IN'!H$91</f>
        <v>1.1839877041177291</v>
      </c>
      <c r="M446" s="1">
        <f>'[1]Electricity and CHPs_IN'!I$91</f>
        <v>1.183993322376294</v>
      </c>
      <c r="N446" s="1">
        <f>'[1]Electricity and CHPs_IN'!J$91</f>
        <v>1.183999924576566</v>
      </c>
      <c r="O446" s="1">
        <f>'[1]Electricity and CHPs_IN'!K$91</f>
        <v>1.1840027128698083</v>
      </c>
      <c r="P446" s="1">
        <f>'[1]Electricity and CHPs_IN'!L$91</f>
        <v>1.1840413066647439</v>
      </c>
      <c r="Q446" s="1">
        <f>'[1]Electricity and CHPs_IN'!M$91</f>
        <v>1.2656163712419524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1.4500197622307149</v>
      </c>
      <c r="G447" s="1">
        <f t="shared" ref="G447:O447" si="473">G448</f>
        <v>3.8018258212764726</v>
      </c>
      <c r="H447" s="1">
        <f t="shared" si="473"/>
        <v>3.8000261860667042</v>
      </c>
      <c r="I447" s="1">
        <f t="shared" si="473"/>
        <v>1.1501861237403217</v>
      </c>
      <c r="J447" s="1">
        <f t="shared" si="473"/>
        <v>0.69588606346635917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1.4500197622307149</v>
      </c>
      <c r="G448" s="1">
        <f>'[1]Electricity and CHPs_IN'!C$92</f>
        <v>3.8018258212764726</v>
      </c>
      <c r="H448" s="1">
        <f>'[1]Electricity and CHPs_IN'!D$92</f>
        <v>3.8000261860667042</v>
      </c>
      <c r="I448" s="1">
        <f>'[1]Electricity and CHPs_IN'!E$92</f>
        <v>1.1501861237403217</v>
      </c>
      <c r="J448" s="1">
        <f>'[1]Electricity and CHPs_IN'!F$92</f>
        <v>0.69588606346635917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0.21543922447201461</v>
      </c>
      <c r="G449" s="1">
        <f t="shared" ref="G449:O449" si="474">G450</f>
        <v>0.21741849381604145</v>
      </c>
      <c r="H449" s="1">
        <f t="shared" si="474"/>
        <v>6.6581914565745623E-2</v>
      </c>
      <c r="I449" s="1">
        <f t="shared" si="474"/>
        <v>6.87762786065024E-2</v>
      </c>
      <c r="J449" s="1">
        <f t="shared" si="474"/>
        <v>6.0712419728794964E-3</v>
      </c>
      <c r="K449" s="1">
        <f t="shared" si="474"/>
        <v>2.7546041050277702E-3</v>
      </c>
      <c r="L449" s="1">
        <f t="shared" si="474"/>
        <v>3.8082171983911783E-4</v>
      </c>
      <c r="M449" s="1">
        <f t="shared" si="474"/>
        <v>9.8729266652190464E-5</v>
      </c>
      <c r="N449" s="1">
        <f t="shared" si="474"/>
        <v>2.2728067344170716E-5</v>
      </c>
      <c r="O449" s="1">
        <f t="shared" si="474"/>
        <v>3.8614466927655442E-5</v>
      </c>
      <c r="P449" s="1">
        <f>P450</f>
        <v>3.6883996662911807E-5</v>
      </c>
      <c r="Q449" s="1">
        <f>Q450</f>
        <v>3.3568440376506733E-5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0.21543922447201461</v>
      </c>
      <c r="G450" s="1">
        <f>'[1]Electricity and CHPs_IN'!C$93</f>
        <v>0.21741849381604145</v>
      </c>
      <c r="H450" s="1">
        <f>'[1]Electricity and CHPs_IN'!D$93</f>
        <v>6.6581914565745623E-2</v>
      </c>
      <c r="I450" s="1">
        <f>'[1]Electricity and CHPs_IN'!E$93</f>
        <v>6.87762786065024E-2</v>
      </c>
      <c r="J450" s="1">
        <f>'[1]Electricity and CHPs_IN'!F$93</f>
        <v>6.0712419728794964E-3</v>
      </c>
      <c r="K450" s="1">
        <f>'[1]Electricity and CHPs_IN'!G$93</f>
        <v>2.7546041050277702E-3</v>
      </c>
      <c r="L450" s="1">
        <f>'[1]Electricity and CHPs_IN'!H$93</f>
        <v>3.8082171983911783E-4</v>
      </c>
      <c r="M450" s="1">
        <f>'[1]Electricity and CHPs_IN'!I$93</f>
        <v>9.8729266652190464E-5</v>
      </c>
      <c r="N450" s="1">
        <f>'[1]Electricity and CHPs_IN'!J$93</f>
        <v>2.2728067344170716E-5</v>
      </c>
      <c r="O450" s="1">
        <f>'[1]Electricity and CHPs_IN'!K$93</f>
        <v>3.8614466927655442E-5</v>
      </c>
      <c r="P450" s="1">
        <f>'[1]Electricity and CHPs_IN'!L$93</f>
        <v>3.6883996662911807E-5</v>
      </c>
      <c r="Q450" s="1">
        <f>'[1]Electricity and CHPs_IN'!M$93</f>
        <v>3.3568440376506733E-5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0.21543922447201461</v>
      </c>
      <c r="G451" s="1">
        <f t="shared" ref="G451:O451" si="475">G452</f>
        <v>0.21741849381604145</v>
      </c>
      <c r="H451" s="1">
        <f t="shared" si="475"/>
        <v>6.6581914565745623E-2</v>
      </c>
      <c r="I451" s="1">
        <f t="shared" si="475"/>
        <v>6.87762786065024E-2</v>
      </c>
      <c r="J451" s="1">
        <f t="shared" si="475"/>
        <v>6.0712419728794964E-3</v>
      </c>
      <c r="K451" s="1">
        <f t="shared" si="475"/>
        <v>2.7546041050277702E-3</v>
      </c>
      <c r="L451" s="1">
        <f t="shared" si="475"/>
        <v>3.8082171983911783E-4</v>
      </c>
      <c r="M451" s="1">
        <f t="shared" si="475"/>
        <v>9.8729266652190464E-5</v>
      </c>
      <c r="N451" s="1">
        <f t="shared" si="475"/>
        <v>2.2728067344170716E-5</v>
      </c>
      <c r="O451" s="1">
        <f t="shared" si="475"/>
        <v>3.8614466927655442E-5</v>
      </c>
      <c r="P451" s="1">
        <f>P452</f>
        <v>3.6883996662911807E-5</v>
      </c>
      <c r="Q451" s="1">
        <f>Q452</f>
        <v>3.3568440376506733E-5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0.21543922447201461</v>
      </c>
      <c r="G452" s="1">
        <f t="shared" ref="G452:K452" si="476">G450</f>
        <v>0.21741849381604145</v>
      </c>
      <c r="H452" s="1">
        <f t="shared" si="476"/>
        <v>6.6581914565745623E-2</v>
      </c>
      <c r="I452" s="1">
        <f t="shared" si="476"/>
        <v>6.87762786065024E-2</v>
      </c>
      <c r="J452" s="1">
        <f t="shared" si="476"/>
        <v>6.0712419728794964E-3</v>
      </c>
      <c r="K452" s="1">
        <f t="shared" si="476"/>
        <v>2.7546041050277702E-3</v>
      </c>
      <c r="L452" s="1">
        <f t="shared" ref="L452:O452" si="477">L450</f>
        <v>3.8082171983911783E-4</v>
      </c>
      <c r="M452" s="1">
        <f t="shared" si="477"/>
        <v>9.8729266652190464E-5</v>
      </c>
      <c r="N452" s="1">
        <f t="shared" si="477"/>
        <v>2.2728067344170716E-5</v>
      </c>
      <c r="O452" s="1">
        <f t="shared" si="477"/>
        <v>3.8614466927655442E-5</v>
      </c>
      <c r="P452" s="1">
        <f>P450</f>
        <v>3.6883996662911807E-5</v>
      </c>
      <c r="Q452" s="1">
        <f>Q450</f>
        <v>3.3568440376506733E-5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1.7144439193850345</v>
      </c>
      <c r="G455" s="1">
        <f t="shared" ref="G455:O455" si="479">G456</f>
        <v>1.547292945983868</v>
      </c>
      <c r="H455" s="1">
        <f t="shared" si="479"/>
        <v>3.496355176271138</v>
      </c>
      <c r="I455" s="1">
        <f t="shared" si="479"/>
        <v>5.1123605597620658</v>
      </c>
      <c r="J455" s="1">
        <f t="shared" si="479"/>
        <v>5.13298770392137</v>
      </c>
      <c r="K455" s="1">
        <f t="shared" si="479"/>
        <v>3.9718146799167875</v>
      </c>
      <c r="L455" s="1">
        <f t="shared" si="479"/>
        <v>3.0733202521513645</v>
      </c>
      <c r="M455" s="1">
        <f t="shared" si="479"/>
        <v>2.3780903472883916</v>
      </c>
      <c r="N455" s="1">
        <f t="shared" si="479"/>
        <v>1.8401370911465298</v>
      </c>
      <c r="O455" s="1">
        <f t="shared" si="479"/>
        <v>1.4238797278425117</v>
      </c>
      <c r="P455" s="1">
        <f>P456</f>
        <v>1.1017951455593507</v>
      </c>
      <c r="Q455" s="1">
        <f>Q456</f>
        <v>1.53544725597764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1.7144439193850345</v>
      </c>
      <c r="G456" s="1">
        <f>'[1]Electricity and CHPs_IN'!C$94</f>
        <v>1.547292945983868</v>
      </c>
      <c r="H456" s="1">
        <f>'[1]Electricity and CHPs_IN'!D$94</f>
        <v>3.496355176271138</v>
      </c>
      <c r="I456" s="1">
        <f>'[1]Electricity and CHPs_IN'!E$94</f>
        <v>5.1123605597620658</v>
      </c>
      <c r="J456" s="1">
        <f>'[1]Electricity and CHPs_IN'!F$94</f>
        <v>5.13298770392137</v>
      </c>
      <c r="K456" s="1">
        <f>'[1]Electricity and CHPs_IN'!G$94</f>
        <v>3.9718146799167875</v>
      </c>
      <c r="L456" s="1">
        <f>'[1]Electricity and CHPs_IN'!H$94</f>
        <v>3.0733202521513645</v>
      </c>
      <c r="M456" s="1">
        <f>'[1]Electricity and CHPs_IN'!I$94</f>
        <v>2.3780903472883916</v>
      </c>
      <c r="N456" s="1">
        <f>'[1]Electricity and CHPs_IN'!J$94</f>
        <v>1.8401370911465298</v>
      </c>
      <c r="O456" s="1">
        <f>'[1]Electricity and CHPs_IN'!K$94</f>
        <v>1.4238797278425117</v>
      </c>
      <c r="P456" s="1">
        <f>'[1]Electricity and CHPs_IN'!L$94</f>
        <v>1.1017951455593507</v>
      </c>
      <c r="Q456" s="1">
        <f>'[1]Electricity and CHPs_IN'!M$94</f>
        <v>1.53544725597764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3.7089572465840971E-4</v>
      </c>
      <c r="J457" s="1">
        <f t="shared" si="480"/>
        <v>6.0005781882042399E-4</v>
      </c>
      <c r="K457" s="1">
        <f t="shared" si="480"/>
        <v>6.1673460638349568E-4</v>
      </c>
      <c r="L457" s="1">
        <f t="shared" si="480"/>
        <v>6.1959851700764791E-4</v>
      </c>
      <c r="M457" s="1">
        <f t="shared" si="480"/>
        <v>7.1776522859881803E-4</v>
      </c>
      <c r="N457" s="1">
        <f t="shared" si="480"/>
        <v>7.3866366427835148E-4</v>
      </c>
      <c r="O457" s="1">
        <f t="shared" si="480"/>
        <v>8.827217673735854E-4</v>
      </c>
      <c r="P457" s="1">
        <f>P458</f>
        <v>9.4290509963541663E-4</v>
      </c>
      <c r="Q457" s="1">
        <f>Q458</f>
        <v>2.1194466578909358E-3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3.7089572465840971E-4</v>
      </c>
      <c r="J458" s="1">
        <f>'[1]Electricity and CHPs_IN'!F$95</f>
        <v>6.0005781882042399E-4</v>
      </c>
      <c r="K458" s="1">
        <f>'[1]Electricity and CHPs_IN'!G$95</f>
        <v>6.1673460638349568E-4</v>
      </c>
      <c r="L458" s="1">
        <f>'[1]Electricity and CHPs_IN'!H$95</f>
        <v>6.1959851700764791E-4</v>
      </c>
      <c r="M458" s="1">
        <f>'[1]Electricity and CHPs_IN'!I$95</f>
        <v>7.1776522859881803E-4</v>
      </c>
      <c r="N458" s="1">
        <f>'[1]Electricity and CHPs_IN'!J$95</f>
        <v>7.3866366427835148E-4</v>
      </c>
      <c r="O458" s="1">
        <f>'[1]Electricity and CHPs_IN'!K$95</f>
        <v>8.827217673735854E-4</v>
      </c>
      <c r="P458" s="1">
        <f>'[1]Electricity and CHPs_IN'!L$95</f>
        <v>9.4290509963541663E-4</v>
      </c>
      <c r="Q458" s="1">
        <f>'[1]Electricity and CHPs_IN'!M$95</f>
        <v>2.1194466578909358E-3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1.6477043329003582E-3</v>
      </c>
      <c r="L459" s="1">
        <f t="shared" si="481"/>
        <v>1.6492030321329861E-3</v>
      </c>
      <c r="M459" s="1">
        <f t="shared" si="481"/>
        <v>1.6633003287393306E-3</v>
      </c>
      <c r="N459" s="1">
        <f t="shared" si="481"/>
        <v>1.6775350278274814E-3</v>
      </c>
      <c r="O459" s="1">
        <f t="shared" si="481"/>
        <v>2.5454888123324117E-3</v>
      </c>
      <c r="P459" s="1">
        <f>P460</f>
        <v>2.6309097842977E-3</v>
      </c>
      <c r="Q459" s="1">
        <f>Q460</f>
        <v>3.7511327205181355E-3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1.6477043329003582E-3</v>
      </c>
      <c r="L460" s="1">
        <f>'[1]Electricity and CHPs_IN'!H$96</f>
        <v>1.6492030321329861E-3</v>
      </c>
      <c r="M460" s="1">
        <f>'[1]Electricity and CHPs_IN'!I$96</f>
        <v>1.6633003287393306E-3</v>
      </c>
      <c r="N460" s="1">
        <f>'[1]Electricity and CHPs_IN'!J$96</f>
        <v>1.6775350278274814E-3</v>
      </c>
      <c r="O460" s="1">
        <f>'[1]Electricity and CHPs_IN'!K$96</f>
        <v>2.5454888123324117E-3</v>
      </c>
      <c r="P460" s="1">
        <f>'[1]Electricity and CHPs_IN'!L$96</f>
        <v>2.6309097842977E-3</v>
      </c>
      <c r="Q460" s="1">
        <f>'[1]Electricity and CHPs_IN'!M$96</f>
        <v>3.7511327205181355E-3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1.128244970601548</v>
      </c>
      <c r="H461" s="1">
        <f>H462</f>
        <v>1.1624456979831936</v>
      </c>
      <c r="I461" s="1">
        <f t="shared" ref="I461" si="483">I462</f>
        <v>1.2217407555487492</v>
      </c>
      <c r="J461" s="1">
        <f t="shared" ref="J461" si="484">J462</f>
        <v>1.2840632134748151</v>
      </c>
      <c r="K461" s="1">
        <f t="shared" ref="K461:O461" si="485">K462</f>
        <v>1.3495633907537619</v>
      </c>
      <c r="L461" s="1">
        <f t="shared" si="485"/>
        <v>1.4184068615612504</v>
      </c>
      <c r="M461" s="1">
        <f t="shared" si="485"/>
        <v>1.4913526717709475</v>
      </c>
      <c r="N461" s="1">
        <f t="shared" si="485"/>
        <v>1.5682798088407701</v>
      </c>
      <c r="O461" s="1">
        <f t="shared" si="485"/>
        <v>3.788484309174958</v>
      </c>
      <c r="P461" s="1">
        <f>P462</f>
        <v>3.9820339698603382</v>
      </c>
      <c r="Q461" s="1">
        <f>Q462</f>
        <v>4.9357273177416063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1.128244970601548</v>
      </c>
      <c r="H462" s="1">
        <f>'[1]Electricity and CHPs_IN'!D$97</f>
        <v>1.1624456979831936</v>
      </c>
      <c r="I462" s="1">
        <f>'[1]Electricity and CHPs_IN'!E$97</f>
        <v>1.2217407555487492</v>
      </c>
      <c r="J462" s="1">
        <f>'[1]Electricity and CHPs_IN'!F$97</f>
        <v>1.2840632134748151</v>
      </c>
      <c r="K462" s="1">
        <f>'[1]Electricity and CHPs_IN'!G$97</f>
        <v>1.3495633907537619</v>
      </c>
      <c r="L462" s="1">
        <f>'[1]Electricity and CHPs_IN'!H$97</f>
        <v>1.4184068615612504</v>
      </c>
      <c r="M462" s="1">
        <f>'[1]Electricity and CHPs_IN'!I$97</f>
        <v>1.4913526717709475</v>
      </c>
      <c r="N462" s="1">
        <f>'[1]Electricity and CHPs_IN'!J$97</f>
        <v>1.5682798088407701</v>
      </c>
      <c r="O462" s="1">
        <f>'[1]Electricity and CHPs_IN'!K$97</f>
        <v>3.788484309174958</v>
      </c>
      <c r="P462" s="1">
        <f>'[1]Electricity and CHPs_IN'!L$97</f>
        <v>3.9820339698603382</v>
      </c>
      <c r="Q462" s="1">
        <f>'[1]Electricity and CHPs_IN'!M$97</f>
        <v>4.9357273177416063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8.0477019087030985</v>
      </c>
      <c r="G463" s="1">
        <f t="shared" ref="G463:K463" si="486">SUM(G464,G470,G503,G512,G518)</f>
        <v>8.8449799555003246</v>
      </c>
      <c r="H463" s="1">
        <f t="shared" si="486"/>
        <v>11.997583573928789</v>
      </c>
      <c r="I463" s="1">
        <f t="shared" si="486"/>
        <v>12.508511396875138</v>
      </c>
      <c r="J463" s="1">
        <f t="shared" si="486"/>
        <v>13.368492141541285</v>
      </c>
      <c r="K463" s="1">
        <f t="shared" si="486"/>
        <v>13.225343728366113</v>
      </c>
      <c r="L463" s="1">
        <f t="shared" ref="L463:O463" si="487">SUM(L464,L470,L503,L512,L518)</f>
        <v>17.953133537854672</v>
      </c>
      <c r="M463" s="1">
        <f t="shared" si="487"/>
        <v>23.955351744105968</v>
      </c>
      <c r="N463" s="1">
        <f t="shared" si="487"/>
        <v>23.391408984760748</v>
      </c>
      <c r="O463" s="1">
        <f t="shared" si="487"/>
        <v>23.127735777158264</v>
      </c>
      <c r="P463" s="1">
        <f>SUM(P464,P470,P503,P512,P518)</f>
        <v>24.464669078416772</v>
      </c>
      <c r="Q463" s="1">
        <f>SUM(Q464,Q470,Q503,Q512,Q518)</f>
        <v>24.601305136910167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0.29151960203124538</v>
      </c>
      <c r="G464" s="1">
        <f t="shared" ref="G464:O464" si="488">+G465</f>
        <v>0.64209336587744814</v>
      </c>
      <c r="H464" s="1">
        <f t="shared" si="488"/>
        <v>3.0401680719927184E-2</v>
      </c>
      <c r="I464" s="1">
        <f t="shared" si="488"/>
        <v>0.56922836770391017</v>
      </c>
      <c r="J464" s="1">
        <f t="shared" si="488"/>
        <v>0.53443862693692146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8.6251680908132813E-3</v>
      </c>
      <c r="O464" s="1">
        <f t="shared" si="488"/>
        <v>1.0036033479846728E-2</v>
      </c>
      <c r="P464" s="1">
        <f>+P465</f>
        <v>1.6101455956658791E-2</v>
      </c>
      <c r="Q464" s="1">
        <f>+Q465</f>
        <v>2.4373086090676885E-2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0.29151960203124538</v>
      </c>
      <c r="G465" s="1">
        <f>'[1]Electricity and CHPs_IN'!C$41-G301</f>
        <v>0.64209336587744814</v>
      </c>
      <c r="H465" s="1">
        <f>'[1]Electricity and CHPs_IN'!D$41-H301</f>
        <v>3.0401680719927184E-2</v>
      </c>
      <c r="I465" s="1">
        <f>'[1]Electricity and CHPs_IN'!E$41-I301</f>
        <v>0.56922836770391017</v>
      </c>
      <c r="J465" s="1">
        <f>'[1]Electricity and CHPs_IN'!F$41-J301</f>
        <v>0.53443862693692146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8.6251680908132813E-3</v>
      </c>
      <c r="O465" s="1">
        <f>'[1]Electricity and CHPs_IN'!K$41-O301</f>
        <v>1.0036033479846728E-2</v>
      </c>
      <c r="P465" s="1">
        <f>'[1]Electricity and CHPs_IN'!L$41-P301</f>
        <v>1.6101455956658791E-2</v>
      </c>
      <c r="Q465" s="1">
        <f>'[1]Electricity and CHPs_IN'!M$41-Q301</f>
        <v>2.4373086090676885E-2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0.29151960203124538</v>
      </c>
      <c r="G466" s="1">
        <f t="shared" ref="G466:O466" si="489">G467</f>
        <v>0.64209336587744814</v>
      </c>
      <c r="H466" s="1">
        <f t="shared" si="489"/>
        <v>3.0401680719927184E-2</v>
      </c>
      <c r="I466" s="1">
        <f t="shared" si="489"/>
        <v>0.56922836770391017</v>
      </c>
      <c r="J466" s="1">
        <f t="shared" si="489"/>
        <v>0.53443862693692146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8.6251680908132813E-3</v>
      </c>
      <c r="O466" s="1">
        <f t="shared" si="489"/>
        <v>1.0036033479846728E-2</v>
      </c>
      <c r="P466" s="1">
        <f>P467</f>
        <v>1.6101455956658791E-2</v>
      </c>
      <c r="Q466" s="1">
        <f>Q467</f>
        <v>2.4373086090676885E-2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0.29151960203124538</v>
      </c>
      <c r="G467" s="1">
        <f t="shared" ref="G467:K467" si="490">G465-G469</f>
        <v>0.64209336587744814</v>
      </c>
      <c r="H467" s="1">
        <f t="shared" si="490"/>
        <v>3.0401680719927184E-2</v>
      </c>
      <c r="I467" s="1">
        <f t="shared" si="490"/>
        <v>0.56922836770391017</v>
      </c>
      <c r="J467" s="1">
        <f t="shared" si="490"/>
        <v>0.53443862693692146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8.6251680908132813E-3</v>
      </c>
      <c r="O467" s="1">
        <f t="shared" si="491"/>
        <v>1.0036033479846728E-2</v>
      </c>
      <c r="P467" s="1">
        <f>P465-P469</f>
        <v>1.6101455956658791E-2</v>
      </c>
      <c r="Q467" s="1">
        <f>Q465-Q469</f>
        <v>2.4373086090676885E-2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3.7457272699398652</v>
      </c>
      <c r="G470" s="1">
        <f t="shared" ref="G470:K470" si="495">SUM(G471:G480)</f>
        <v>2.9995917659310116</v>
      </c>
      <c r="H470" s="1">
        <f t="shared" si="495"/>
        <v>3.7702706635989909</v>
      </c>
      <c r="I470" s="1">
        <f t="shared" si="495"/>
        <v>3.6378649791033322</v>
      </c>
      <c r="J470" s="1">
        <f t="shared" si="495"/>
        <v>3.7347981553813678</v>
      </c>
      <c r="K470" s="1">
        <f t="shared" si="495"/>
        <v>2.8550129968159608</v>
      </c>
      <c r="L470" s="1">
        <f t="shared" ref="L470:O470" si="496">SUM(L471:L480)</f>
        <v>2.1473506133992064</v>
      </c>
      <c r="M470" s="1">
        <f t="shared" si="496"/>
        <v>2.0178917060041295</v>
      </c>
      <c r="N470" s="1">
        <f t="shared" si="496"/>
        <v>3.3598646343465508</v>
      </c>
      <c r="O470" s="1">
        <f t="shared" si="496"/>
        <v>3.3382963123973091</v>
      </c>
      <c r="P470" s="1">
        <f>SUM(P471:P480)</f>
        <v>3.7964985186973008</v>
      </c>
      <c r="Q470" s="1">
        <f>SUM(Q471:Q480)</f>
        <v>3.9107504191147888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1.0512508427878731</v>
      </c>
      <c r="G471" s="1">
        <f>'[1]Electricity and CHPs_IN'!C$39-G316</f>
        <v>0.12827144983934596</v>
      </c>
      <c r="H471" s="1">
        <f>'[1]Electricity and CHPs_IN'!D$39-H316</f>
        <v>8.7054867545686518E-2</v>
      </c>
      <c r="I471" s="1">
        <f>'[1]Electricity and CHPs_IN'!E$39-I316</f>
        <v>0.24346541530596791</v>
      </c>
      <c r="J471" s="1">
        <f>'[1]Electricity and CHPs_IN'!F$39-J316</f>
        <v>0.51409291550014302</v>
      </c>
      <c r="K471" s="1">
        <f>'[1]Electricity and CHPs_IN'!G$39-K316</f>
        <v>0.41023022936842118</v>
      </c>
      <c r="L471" s="1">
        <f>'[1]Electricity and CHPs_IN'!H$39-L316</f>
        <v>0.3005383243448746</v>
      </c>
      <c r="M471" s="1">
        <f>'[1]Electricity and CHPs_IN'!I$39-M316</f>
        <v>0.12842119743202418</v>
      </c>
      <c r="N471" s="1">
        <f>'[1]Electricity and CHPs_IN'!J$39-N316</f>
        <v>1.0195867127798484</v>
      </c>
      <c r="O471" s="1">
        <f>'[1]Electricity and CHPs_IN'!K$39-O316</f>
        <v>0.82318234625607734</v>
      </c>
      <c r="P471" s="1">
        <f>'[1]Electricity and CHPs_IN'!L$39-P316</f>
        <v>1.0271768656407412</v>
      </c>
      <c r="Q471" s="1">
        <f>'[1]Electricity and CHPs_IN'!M$39-Q316</f>
        <v>1.0416333093724568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7.8452193512847934E-3</v>
      </c>
      <c r="L472" s="6">
        <f>'[1]Electricity and CHPs_IN'!H$40-L317</f>
        <v>8.5501091514450858E-3</v>
      </c>
      <c r="M472" s="6">
        <f>'[1]Electricity and CHPs_IN'!I$40-M317</f>
        <v>5.0410834985072948E-2</v>
      </c>
      <c r="N472" s="6">
        <f>'[1]Electricity and CHPs_IN'!J$40-N317</f>
        <v>0.39802529255707492</v>
      </c>
      <c r="O472" s="6">
        <f>'[1]Electricity and CHPs_IN'!K$40-O317</f>
        <v>0.32096339340196822</v>
      </c>
      <c r="P472" s="6">
        <f>'[1]Electricity and CHPs_IN'!L$40-P317</f>
        <v>0.40165668713519348</v>
      </c>
      <c r="Q472" s="6">
        <f>'[1]Electricity and CHPs_IN'!M$40-Q317</f>
        <v>0.40976978561607769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8.5722971861190628E-2</v>
      </c>
      <c r="G474" s="1">
        <f>'[1]Electricity and CHPs_IN'!C$48-G319</f>
        <v>1.8069376108452967E-2</v>
      </c>
      <c r="H474" s="1">
        <f>'[1]Electricity and CHPs_IN'!D$48-H319</f>
        <v>5.8513223306216833E-2</v>
      </c>
      <c r="I474" s="1">
        <f>'[1]Electricity and CHPs_IN'!E$48-I319</f>
        <v>3.7724574569380984E-2</v>
      </c>
      <c r="J474" s="1">
        <f>'[1]Electricity and CHPs_IN'!F$48-J319</f>
        <v>3.2191511594173307E-2</v>
      </c>
      <c r="K474" s="1">
        <f>'[1]Electricity and CHPs_IN'!G$48-K319</f>
        <v>1.481684577694798E-2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2.1842311202601869E-2</v>
      </c>
      <c r="O474" s="1">
        <f>'[1]Electricity and CHPs_IN'!K$48-O319</f>
        <v>3.7370927146671715E-2</v>
      </c>
      <c r="P474" s="1">
        <f>'[1]Electricity and CHPs_IN'!L$48-P319</f>
        <v>6.1155087392614951E-2</v>
      </c>
      <c r="Q474" s="1">
        <f>'[1]Electricity and CHPs_IN'!M$48-Q319</f>
        <v>7.6730294170167412E-2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0.10662090786019682</v>
      </c>
      <c r="G476" s="1">
        <f>'[1]Electricity and CHPs_IN'!C$51-G321</f>
        <v>0.11274409061095685</v>
      </c>
      <c r="H476" s="1">
        <f>'[1]Electricity and CHPs_IN'!D$51-H321</f>
        <v>0.46252445567650424</v>
      </c>
      <c r="I476" s="1">
        <f>'[1]Electricity and CHPs_IN'!E$51-I321</f>
        <v>0.43970164060256722</v>
      </c>
      <c r="J476" s="1">
        <f>'[1]Electricity and CHPs_IN'!F$51-J321</f>
        <v>0.437901448945966</v>
      </c>
      <c r="K476" s="1">
        <f>'[1]Electricity and CHPs_IN'!G$51-K321</f>
        <v>0.21297732937369201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2.8904669086425593E-2</v>
      </c>
      <c r="O476" s="1">
        <f>'[1]Electricity and CHPs_IN'!K$51-O321</f>
        <v>0.25603102077768181</v>
      </c>
      <c r="P476" s="1">
        <f>'[1]Electricity and CHPs_IN'!L$51-P321</f>
        <v>0.27225314198595274</v>
      </c>
      <c r="Q476" s="1">
        <f>'[1]Electricity and CHPs_IN'!M$51-Q321</f>
        <v>0.33055382714028603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1.5807318451319492</v>
      </c>
      <c r="G478" s="1">
        <f>'[1]Electricity and CHPs_IN'!C$54-G323</f>
        <v>1.7924429588370157</v>
      </c>
      <c r="H478" s="1">
        <f>'[1]Electricity and CHPs_IN'!D$54-H323</f>
        <v>2.2093539167338423</v>
      </c>
      <c r="I478" s="1">
        <f>'[1]Electricity and CHPs_IN'!E$54-I323</f>
        <v>2.0955905398886188</v>
      </c>
      <c r="J478" s="1">
        <f>'[1]Electricity and CHPs_IN'!F$54-J323</f>
        <v>2.0103997159891445</v>
      </c>
      <c r="K478" s="1">
        <f>'[1]Electricity and CHPs_IN'!G$54-K323</f>
        <v>1.8380701453717903</v>
      </c>
      <c r="L478" s="1">
        <f>'[1]Electricity and CHPs_IN'!H$54-L323</f>
        <v>1.8382621799028867</v>
      </c>
      <c r="M478" s="1">
        <f>'[1]Electricity and CHPs_IN'!I$54-M323</f>
        <v>1.8390596735870322</v>
      </c>
      <c r="N478" s="1">
        <f>'[1]Electricity and CHPs_IN'!J$54-N323</f>
        <v>1.8726563680504937</v>
      </c>
      <c r="O478" s="1">
        <f>'[1]Electricity and CHPs_IN'!K$54-O323</f>
        <v>1.871767692856011</v>
      </c>
      <c r="P478" s="1">
        <f>'[1]Electricity and CHPs_IN'!L$54-P323</f>
        <v>2.0053918235619479</v>
      </c>
      <c r="Q478" s="1">
        <f>'[1]Electricity and CHPs_IN'!M$54-Q323</f>
        <v>2.0065612894531886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0.92140070229865545</v>
      </c>
      <c r="G479" s="1">
        <f>'[1]Electricity and CHPs_IN'!C$55-G324</f>
        <v>0.94806389053523987</v>
      </c>
      <c r="H479" s="1">
        <f>'[1]Electricity and CHPs_IN'!D$55-H324</f>
        <v>0.9528242003367412</v>
      </c>
      <c r="I479" s="1">
        <f>'[1]Electricity and CHPs_IN'!E$55-I324</f>
        <v>0.82138280873679714</v>
      </c>
      <c r="J479" s="1">
        <f>'[1]Electricity and CHPs_IN'!F$55-J324</f>
        <v>0.74021256335194063</v>
      </c>
      <c r="K479" s="1">
        <f>'[1]Electricity and CHPs_IN'!G$55-K324</f>
        <v>0.37107322757382488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1.743323424747871E-2</v>
      </c>
      <c r="O479" s="1">
        <f>'[1]Electricity and CHPs_IN'!K$55-O324</f>
        <v>2.6225590025728725E-2</v>
      </c>
      <c r="P479" s="1">
        <f>'[1]Electricity and CHPs_IN'!L$55-P324</f>
        <v>2.6475323583686754E-2</v>
      </c>
      <c r="Q479" s="1">
        <f>'[1]Electricity and CHPs_IN'!M$55-Q324</f>
        <v>4.0184045954928777E-2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1.4160464226278925E-3</v>
      </c>
      <c r="O480" s="1">
        <f>'[1]Electricity and CHPs_IN'!K$58-O325</f>
        <v>2.7553419331703966E-3</v>
      </c>
      <c r="P480" s="1">
        <f>'[1]Electricity and CHPs_IN'!L$58-P325</f>
        <v>2.38958939716407E-3</v>
      </c>
      <c r="Q480" s="1">
        <f>'[1]Electricity and CHPs_IN'!M$58-Q325</f>
        <v>5.3178674076836928E-3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2.1091531993479036</v>
      </c>
      <c r="G481" s="1">
        <f t="shared" ref="G481:K481" si="497">SUM(G482:G491)</f>
        <v>1.1623632829018602</v>
      </c>
      <c r="H481" s="1">
        <f t="shared" si="497"/>
        <v>1.5402317332579072</v>
      </c>
      <c r="I481" s="1">
        <f t="shared" si="497"/>
        <v>1.5135980901054982</v>
      </c>
      <c r="J481" s="1">
        <f t="shared" si="497"/>
        <v>1.6212056315222512</v>
      </c>
      <c r="K481" s="1">
        <f t="shared" si="497"/>
        <v>0.8846663705504767</v>
      </c>
      <c r="L481" s="1">
        <f t="shared" ref="L481:O481" si="498">SUM(L482:L491)</f>
        <v>0.11370567121482471</v>
      </c>
      <c r="M481" s="1">
        <f t="shared" si="498"/>
        <v>1.2529109107029382E-2</v>
      </c>
      <c r="N481" s="1">
        <f t="shared" si="498"/>
        <v>0.10541145077956443</v>
      </c>
      <c r="O481" s="1">
        <f t="shared" si="498"/>
        <v>0.11772884150247476</v>
      </c>
      <c r="P481" s="1">
        <f>SUM(P482:P491)</f>
        <v>0.1564151664510624</v>
      </c>
      <c r="Q481" s="1">
        <f>SUM(Q482:Q491)</f>
        <v>0.16696221483160131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1.0241356877601451</v>
      </c>
      <c r="G482" s="1">
        <f t="shared" ref="G482:K482" si="500">G471-G493</f>
        <v>0.12351254680586686</v>
      </c>
      <c r="H482" s="1">
        <f t="shared" si="500"/>
        <v>8.590123066955227E-2</v>
      </c>
      <c r="I482" s="1">
        <f t="shared" si="500"/>
        <v>0.23893853016295225</v>
      </c>
      <c r="J482" s="1">
        <f t="shared" si="500"/>
        <v>0.48332816285097108</v>
      </c>
      <c r="K482" s="1">
        <f t="shared" si="500"/>
        <v>0.35687048450172865</v>
      </c>
      <c r="L482" s="1">
        <f t="shared" ref="L482:O482" si="501">L471-L493</f>
        <v>0.1105603063461757</v>
      </c>
      <c r="M482" s="1">
        <f t="shared" si="501"/>
        <v>8.9972874128525782E-3</v>
      </c>
      <c r="N482" s="1">
        <f t="shared" si="501"/>
        <v>7.2267023405782838E-2</v>
      </c>
      <c r="O482" s="1">
        <f t="shared" si="501"/>
        <v>6.6082790801811564E-2</v>
      </c>
      <c r="P482" s="1">
        <f t="shared" ref="P482:Q488" si="502">P471-P493</f>
        <v>8.970210476586693E-2</v>
      </c>
      <c r="Q482" s="1">
        <f t="shared" si="502"/>
        <v>9.1332001462534729E-2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6.8247706543365233E-3</v>
      </c>
      <c r="L483" s="1">
        <f t="shared" ref="L483:O483" si="504">L472-L494</f>
        <v>3.1453648686490072E-3</v>
      </c>
      <c r="M483" s="1">
        <f t="shared" si="504"/>
        <v>3.5318216941768038E-3</v>
      </c>
      <c r="N483" s="1">
        <f t="shared" si="504"/>
        <v>2.8211531959740743E-2</v>
      </c>
      <c r="O483" s="1">
        <f t="shared" si="504"/>
        <v>2.576604913563546E-2</v>
      </c>
      <c r="P483" s="1">
        <f t="shared" si="502"/>
        <v>3.5076189344312558E-2</v>
      </c>
      <c r="Q483" s="1">
        <f t="shared" si="502"/>
        <v>3.5929241435008752E-2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8.3511899511141838E-2</v>
      </c>
      <c r="G485" s="1">
        <f t="shared" ref="G485:K485" si="507">G474-G496</f>
        <v>1.7398997712611254E-2</v>
      </c>
      <c r="H485" s="1">
        <f t="shared" si="507"/>
        <v>5.7737815634588324E-2</v>
      </c>
      <c r="I485" s="1">
        <f t="shared" si="507"/>
        <v>3.7023140996443722E-2</v>
      </c>
      <c r="J485" s="1">
        <f t="shared" si="507"/>
        <v>3.0265081834614752E-2</v>
      </c>
      <c r="K485" s="1">
        <f t="shared" si="507"/>
        <v>1.2889578955084812E-2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1.5481555370716674E-3</v>
      </c>
      <c r="O485" s="1">
        <f t="shared" si="508"/>
        <v>3.0000341624612584E-3</v>
      </c>
      <c r="P485" s="1">
        <f t="shared" si="502"/>
        <v>5.3405993064652435E-3</v>
      </c>
      <c r="Q485" s="1">
        <f t="shared" si="502"/>
        <v>6.7278295310971292E-3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0.10387081023539073</v>
      </c>
      <c r="G487" s="1">
        <f t="shared" ref="G487:K487" si="511">G476-G498</f>
        <v>0.10856125650806557</v>
      </c>
      <c r="H487" s="1">
        <f t="shared" si="511"/>
        <v>0.45639515718664891</v>
      </c>
      <c r="I487" s="1">
        <f t="shared" si="511"/>
        <v>0.43152602838387938</v>
      </c>
      <c r="J487" s="1">
        <f t="shared" si="511"/>
        <v>0.41169620597265966</v>
      </c>
      <c r="K487" s="1">
        <f t="shared" si="511"/>
        <v>0.1852747976142308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2.0487265783505279E-3</v>
      </c>
      <c r="O487" s="1">
        <f t="shared" si="512"/>
        <v>2.0553458734600349E-2</v>
      </c>
      <c r="P487" s="1">
        <f t="shared" si="502"/>
        <v>2.3775535335899933E-2</v>
      </c>
      <c r="Q487" s="1">
        <f t="shared" si="502"/>
        <v>2.8983465056442337E-2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0.89763480184122579</v>
      </c>
      <c r="G490" s="1">
        <f t="shared" ref="G490:K490" si="515">G479-G501</f>
        <v>0.91289048187531663</v>
      </c>
      <c r="H490" s="1">
        <f t="shared" si="515"/>
        <v>0.94019752976711779</v>
      </c>
      <c r="I490" s="1">
        <f t="shared" si="515"/>
        <v>0.806110390562223</v>
      </c>
      <c r="J490" s="1">
        <f t="shared" si="515"/>
        <v>0.69591618086400564</v>
      </c>
      <c r="K490" s="1">
        <f t="shared" si="515"/>
        <v>0.32280673882509586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1.2356457097858105E-3</v>
      </c>
      <c r="O490" s="1">
        <f t="shared" si="516"/>
        <v>2.1053174757773296E-3</v>
      </c>
      <c r="P490" s="1">
        <f>P479-P501</f>
        <v>2.3120577665392272E-3</v>
      </c>
      <c r="Q490" s="1">
        <f>Q479-Q501</f>
        <v>3.5233985999710352E-3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1.0036758883284974E-4</v>
      </c>
      <c r="O491" s="1">
        <f t="shared" si="518"/>
        <v>2.2119119218880342E-4</v>
      </c>
      <c r="P491" s="1">
        <f>P480-P502</f>
        <v>2.0867993197851674E-4</v>
      </c>
      <c r="Q491" s="1">
        <f>Q480-Q502</f>
        <v>4.6627874654732622E-4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1.6365740705919616</v>
      </c>
      <c r="G492" s="1">
        <f t="shared" ref="G492:K492" si="519">SUM(G493:G502)</f>
        <v>1.837228483029151</v>
      </c>
      <c r="H492" s="1">
        <f t="shared" si="519"/>
        <v>2.2300389303410837</v>
      </c>
      <c r="I492" s="1">
        <f t="shared" si="519"/>
        <v>2.1242668889978336</v>
      </c>
      <c r="J492" s="1">
        <f t="shared" si="519"/>
        <v>2.1135925238591167</v>
      </c>
      <c r="K492" s="1">
        <f t="shared" si="519"/>
        <v>1.9703466262654845</v>
      </c>
      <c r="L492" s="1">
        <f t="shared" ref="L492:O492" si="520">SUM(L493:L502)</f>
        <v>2.0336449421843819</v>
      </c>
      <c r="M492" s="1">
        <f t="shared" si="520"/>
        <v>2.0053625968971001</v>
      </c>
      <c r="N492" s="1">
        <f t="shared" si="520"/>
        <v>3.2544531835669863</v>
      </c>
      <c r="O492" s="1">
        <f t="shared" si="520"/>
        <v>3.2205674708948346</v>
      </c>
      <c r="P492" s="1">
        <f>SUM(P493:P502)</f>
        <v>3.6400833522462386</v>
      </c>
      <c r="Q492" s="1">
        <f>SUM(Q493:Q502)</f>
        <v>3.7437882042831871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2.7115155027728072E-2</v>
      </c>
      <c r="G493" s="1">
        <f t="shared" ref="G493:K493" si="522">IFERROR(G348/G316,0)*G471</f>
        <v>4.7589030334790972E-3</v>
      </c>
      <c r="H493" s="1">
        <f t="shared" si="522"/>
        <v>1.1536368761342487E-3</v>
      </c>
      <c r="I493" s="1">
        <f t="shared" si="522"/>
        <v>4.5268851430156753E-3</v>
      </c>
      <c r="J493" s="1">
        <f t="shared" si="522"/>
        <v>3.0764752649171941E-2</v>
      </c>
      <c r="K493" s="1">
        <f t="shared" si="522"/>
        <v>5.3359744866692524E-2</v>
      </c>
      <c r="L493" s="1">
        <f t="shared" ref="L493:O493" si="523">IFERROR(L348/L316,0)*L471</f>
        <v>0.1899780179986989</v>
      </c>
      <c r="M493" s="1">
        <f t="shared" si="523"/>
        <v>0.1194239100191716</v>
      </c>
      <c r="N493" s="1">
        <f t="shared" si="523"/>
        <v>0.94731968937406552</v>
      </c>
      <c r="O493" s="1">
        <f t="shared" si="523"/>
        <v>0.75709955545426577</v>
      </c>
      <c r="P493" s="1">
        <f t="shared" ref="P493:Q499" si="524">IFERROR(P348/P316,0)*P471</f>
        <v>0.93747476087487425</v>
      </c>
      <c r="Q493" s="1">
        <f t="shared" si="524"/>
        <v>0.95030130790992207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1.0204486969482706E-3</v>
      </c>
      <c r="L494" s="1">
        <f t="shared" ref="L494:O494" si="526">IFERROR(L349/L317,0)*L472</f>
        <v>5.4047442827960786E-3</v>
      </c>
      <c r="M494" s="1">
        <f t="shared" si="526"/>
        <v>4.6879013290896145E-2</v>
      </c>
      <c r="N494" s="1">
        <f t="shared" si="526"/>
        <v>0.36981376059733417</v>
      </c>
      <c r="O494" s="1">
        <f t="shared" si="526"/>
        <v>0.29519734426633276</v>
      </c>
      <c r="P494" s="1">
        <f t="shared" si="524"/>
        <v>0.36658049779088092</v>
      </c>
      <c r="Q494" s="1">
        <f t="shared" si="524"/>
        <v>0.37384054418106893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2.2110723500487848E-3</v>
      </c>
      <c r="G496" s="1">
        <f t="shared" ref="G496:K496" si="529">IFERROR(G351/G319,0)*G474</f>
        <v>6.7037839584171283E-4</v>
      </c>
      <c r="H496" s="1">
        <f t="shared" si="529"/>
        <v>7.7540767162851147E-4</v>
      </c>
      <c r="I496" s="1">
        <f t="shared" si="529"/>
        <v>7.0143357293726014E-4</v>
      </c>
      <c r="J496" s="1">
        <f t="shared" si="529"/>
        <v>1.9264297595585535E-3</v>
      </c>
      <c r="K496" s="1">
        <f t="shared" si="529"/>
        <v>1.9272668218631684E-3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2.0294155665530202E-2</v>
      </c>
      <c r="O496" s="1">
        <f t="shared" si="530"/>
        <v>3.4370892984210456E-2</v>
      </c>
      <c r="P496" s="1">
        <f t="shared" si="524"/>
        <v>5.5814488086149708E-2</v>
      </c>
      <c r="Q496" s="1">
        <f t="shared" si="524"/>
        <v>7.0002464639070283E-2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2.7500976248060844E-3</v>
      </c>
      <c r="G498" s="1">
        <f t="shared" ref="G498:K498" si="533">IFERROR(G353/G321,0)*G476</f>
        <v>4.1828341028912787E-3</v>
      </c>
      <c r="H498" s="1">
        <f t="shared" si="533"/>
        <v>6.1292984898553256E-3</v>
      </c>
      <c r="I498" s="1">
        <f t="shared" si="533"/>
        <v>8.17561221868786E-3</v>
      </c>
      <c r="J498" s="1">
        <f t="shared" si="533"/>
        <v>2.6205242973306331E-2</v>
      </c>
      <c r="K498" s="1">
        <f t="shared" si="533"/>
        <v>2.7702531759461219E-2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2.6855942508075065E-2</v>
      </c>
      <c r="O498" s="1">
        <f t="shared" si="534"/>
        <v>0.23547756204308146</v>
      </c>
      <c r="P498" s="1">
        <f t="shared" si="524"/>
        <v>0.24847760665005281</v>
      </c>
      <c r="Q498" s="1">
        <f t="shared" si="524"/>
        <v>0.30157036208384369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1.5807318451319492</v>
      </c>
      <c r="G500" s="1">
        <f t="shared" ref="G500:K500" si="537">G478</f>
        <v>1.7924429588370157</v>
      </c>
      <c r="H500" s="1">
        <f t="shared" si="537"/>
        <v>2.2093539167338423</v>
      </c>
      <c r="I500" s="1">
        <f t="shared" si="537"/>
        <v>2.0955905398886188</v>
      </c>
      <c r="J500" s="1">
        <f t="shared" si="537"/>
        <v>2.0103997159891445</v>
      </c>
      <c r="K500" s="1">
        <f t="shared" si="537"/>
        <v>1.8380701453717903</v>
      </c>
      <c r="L500" s="1">
        <f t="shared" ref="L500:O500" si="538">L478</f>
        <v>1.8382621799028867</v>
      </c>
      <c r="M500" s="1">
        <f t="shared" si="538"/>
        <v>1.8390596735870322</v>
      </c>
      <c r="N500" s="1">
        <f t="shared" si="538"/>
        <v>1.8726563680504937</v>
      </c>
      <c r="O500" s="1">
        <f t="shared" si="538"/>
        <v>1.871767692856011</v>
      </c>
      <c r="P500" s="1">
        <f>P478</f>
        <v>2.0053918235619479</v>
      </c>
      <c r="Q500" s="1">
        <f>Q478</f>
        <v>2.0065612894531886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2.3765900457429621E-2</v>
      </c>
      <c r="G501" s="1">
        <f t="shared" ref="G501:K501" si="539">IFERROR(G356/G324,0)*G479</f>
        <v>3.5173408659923237E-2</v>
      </c>
      <c r="H501" s="1">
        <f t="shared" si="539"/>
        <v>1.262667056962336E-2</v>
      </c>
      <c r="I501" s="1">
        <f t="shared" si="539"/>
        <v>1.5272418174574089E-2</v>
      </c>
      <c r="J501" s="1">
        <f t="shared" si="539"/>
        <v>4.4296382487935035E-2</v>
      </c>
      <c r="K501" s="1">
        <f t="shared" si="539"/>
        <v>4.826648874872904E-2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1.6197588537692899E-2</v>
      </c>
      <c r="O501" s="1">
        <f t="shared" si="540"/>
        <v>2.4120272549951395E-2</v>
      </c>
      <c r="P501" s="1">
        <f>IFERROR(P356/P324,0)*P479</f>
        <v>2.4163265817147526E-2</v>
      </c>
      <c r="Q501" s="1">
        <f>IFERROR(Q356/Q324,0)*Q479</f>
        <v>3.6660647354957741E-2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1.3156788337950428E-3</v>
      </c>
      <c r="O502" s="1">
        <f t="shared" si="542"/>
        <v>2.5341507409815931E-3</v>
      </c>
      <c r="P502" s="1">
        <f>IFERROR(P357/P325,0)*P480</f>
        <v>2.1809094651855532E-3</v>
      </c>
      <c r="Q502" s="1">
        <f>IFERROR(Q357/Q325,0)*Q480</f>
        <v>4.8515886611363666E-3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3.3178013948427285</v>
      </c>
      <c r="G503" s="1">
        <f t="shared" ref="G503:K503" si="543">SUM(G504:G505)</f>
        <v>3.4971521427254992</v>
      </c>
      <c r="H503" s="1">
        <f t="shared" si="543"/>
        <v>4.7997638506927416</v>
      </c>
      <c r="I503" s="1">
        <f t="shared" si="543"/>
        <v>4.678451679247309</v>
      </c>
      <c r="J503" s="1">
        <f t="shared" si="543"/>
        <v>4.5424214845866935</v>
      </c>
      <c r="K503" s="1">
        <f t="shared" si="543"/>
        <v>4.4684000851685246</v>
      </c>
      <c r="L503" s="1">
        <f t="shared" ref="L503:O503" si="544">SUM(L504:L505)</f>
        <v>5.7256580162260668</v>
      </c>
      <c r="M503" s="1">
        <f t="shared" si="544"/>
        <v>11.698535048598467</v>
      </c>
      <c r="N503" s="1">
        <f t="shared" si="544"/>
        <v>10.624057963887081</v>
      </c>
      <c r="O503" s="1">
        <f t="shared" si="544"/>
        <v>10.624568466909372</v>
      </c>
      <c r="P503" s="1">
        <f>SUM(P504:P505)</f>
        <v>10.628183455649662</v>
      </c>
      <c r="Q503" s="1">
        <f>SUM(Q504:Q505)</f>
        <v>10.630765530636484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3.3178013948427285</v>
      </c>
      <c r="G504" s="6">
        <f>'[1]Electricity and CHPs_IN'!C$44-G363</f>
        <v>3.4971521427254992</v>
      </c>
      <c r="H504" s="6">
        <f>'[1]Electricity and CHPs_IN'!D$44-H363</f>
        <v>4.7997638506927416</v>
      </c>
      <c r="I504" s="6">
        <f>'[1]Electricity and CHPs_IN'!E$44-I363</f>
        <v>4.678451679247309</v>
      </c>
      <c r="J504" s="6">
        <f>'[1]Electricity and CHPs_IN'!F$44-J363</f>
        <v>4.5424214845866935</v>
      </c>
      <c r="K504" s="6">
        <f>'[1]Electricity and CHPs_IN'!G$44-K363</f>
        <v>4.1445460966218075</v>
      </c>
      <c r="L504" s="6">
        <f>'[1]Electricity and CHPs_IN'!H$44-L363</f>
        <v>1.620415375738948E-2</v>
      </c>
      <c r="M504" s="6">
        <f>'[1]Electricity and CHPs_IN'!I$44-M363</f>
        <v>1.0482867707496075E-2</v>
      </c>
      <c r="N504" s="6">
        <f>'[1]Electricity and CHPs_IN'!J$44-N363</f>
        <v>9.474157740570064E-3</v>
      </c>
      <c r="O504" s="6">
        <f>'[1]Electricity and CHPs_IN'!K$44-O363</f>
        <v>6.9847213015736438E-3</v>
      </c>
      <c r="P504" s="6">
        <f>'[1]Electricity and CHPs_IN'!L$44-P363</f>
        <v>4.8309301777247279E-3</v>
      </c>
      <c r="Q504" s="6">
        <f>'[1]Electricity and CHPs_IN'!M$44-Q363</f>
        <v>2.4813729226680036E-3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0.3238539885467171</v>
      </c>
      <c r="L505" s="1">
        <f>'[1]Electricity and CHPs_IN'!H$45</f>
        <v>5.7094538624686777</v>
      </c>
      <c r="M505" s="1">
        <f>'[1]Electricity and CHPs_IN'!I$45</f>
        <v>11.688052180890971</v>
      </c>
      <c r="N505" s="1">
        <f>'[1]Electricity and CHPs_IN'!J$45</f>
        <v>10.614583806146511</v>
      </c>
      <c r="O505" s="1">
        <f>'[1]Electricity and CHPs_IN'!K$45</f>
        <v>10.617583745607797</v>
      </c>
      <c r="P505" s="1">
        <f>'[1]Electricity and CHPs_IN'!L$45</f>
        <v>10.623352525471937</v>
      </c>
      <c r="Q505" s="1">
        <f>'[1]Electricity and CHPs_IN'!M$45</f>
        <v>10.628284157713816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3.3178013948427285</v>
      </c>
      <c r="G509" s="1">
        <f t="shared" ref="G509:K509" si="547">SUM(G510:G511)</f>
        <v>3.4971521427254992</v>
      </c>
      <c r="H509" s="1">
        <f t="shared" si="547"/>
        <v>4.7997638506927416</v>
      </c>
      <c r="I509" s="1">
        <f t="shared" si="547"/>
        <v>4.678451679247309</v>
      </c>
      <c r="J509" s="1">
        <f t="shared" si="547"/>
        <v>4.5424214845866935</v>
      </c>
      <c r="K509" s="1">
        <f t="shared" si="547"/>
        <v>4.4684000851685246</v>
      </c>
      <c r="L509" s="1">
        <f t="shared" ref="L509:O509" si="548">SUM(L510:L511)</f>
        <v>5.7256580162260668</v>
      </c>
      <c r="M509" s="1">
        <f t="shared" si="548"/>
        <v>11.698535048598467</v>
      </c>
      <c r="N509" s="1">
        <f t="shared" si="548"/>
        <v>10.624057963887081</v>
      </c>
      <c r="O509" s="1">
        <f t="shared" si="548"/>
        <v>10.624568466909372</v>
      </c>
      <c r="P509" s="1">
        <f>SUM(P510:P511)</f>
        <v>10.628183455649662</v>
      </c>
      <c r="Q509" s="1">
        <f>SUM(Q510:Q511)</f>
        <v>10.630765530636484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3.3178013948427285</v>
      </c>
      <c r="G510" s="1">
        <f t="shared" ref="G510:K510" si="549">G504</f>
        <v>3.4971521427254992</v>
      </c>
      <c r="H510" s="1">
        <f t="shared" si="549"/>
        <v>4.7997638506927416</v>
      </c>
      <c r="I510" s="1">
        <f t="shared" si="549"/>
        <v>4.678451679247309</v>
      </c>
      <c r="J510" s="1">
        <f t="shared" si="549"/>
        <v>4.5424214845866935</v>
      </c>
      <c r="K510" s="1">
        <f t="shared" si="549"/>
        <v>4.1445460966218075</v>
      </c>
      <c r="L510" s="1">
        <f t="shared" ref="L510:O510" si="550">L504</f>
        <v>1.620415375738948E-2</v>
      </c>
      <c r="M510" s="1">
        <f t="shared" si="550"/>
        <v>1.0482867707496075E-2</v>
      </c>
      <c r="N510" s="1">
        <f t="shared" si="550"/>
        <v>9.474157740570064E-3</v>
      </c>
      <c r="O510" s="1">
        <f t="shared" si="550"/>
        <v>6.9847213015736438E-3</v>
      </c>
      <c r="P510" s="1">
        <f>P504</f>
        <v>4.8309301777247279E-3</v>
      </c>
      <c r="Q510" s="1">
        <f>Q504</f>
        <v>2.4813729226680036E-3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0.3238539885467171</v>
      </c>
      <c r="L511" s="1">
        <f t="shared" ref="L511:O511" si="552">L505</f>
        <v>5.7094538624686777</v>
      </c>
      <c r="M511" s="1">
        <f t="shared" si="552"/>
        <v>11.688052180890971</v>
      </c>
      <c r="N511" s="1">
        <f t="shared" si="552"/>
        <v>10.614583806146511</v>
      </c>
      <c r="O511" s="1">
        <f t="shared" si="552"/>
        <v>10.617583745607797</v>
      </c>
      <c r="P511" s="1">
        <f>P505</f>
        <v>10.623352525471937</v>
      </c>
      <c r="Q511" s="1">
        <f>Q505</f>
        <v>10.628284157713816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0.69265364188926037</v>
      </c>
      <c r="G512" s="1">
        <f t="shared" ref="G512:K512" si="553">SUM(G513:G517)</f>
        <v>1.7061426809663665</v>
      </c>
      <c r="H512" s="1">
        <f t="shared" si="553"/>
        <v>3.39714737891713</v>
      </c>
      <c r="I512" s="1">
        <f t="shared" si="553"/>
        <v>3.6173748275765418</v>
      </c>
      <c r="J512" s="1">
        <f t="shared" si="553"/>
        <v>3.8533334362843874</v>
      </c>
      <c r="K512" s="1">
        <f t="shared" si="553"/>
        <v>5.5868823471473821</v>
      </c>
      <c r="L512" s="1">
        <f t="shared" ref="L512:O512" si="554">SUM(L513:L517)</f>
        <v>9.7910267333719645</v>
      </c>
      <c r="M512" s="1">
        <f t="shared" si="554"/>
        <v>9.9724915966839109</v>
      </c>
      <c r="N512" s="1">
        <f t="shared" si="554"/>
        <v>8.8645428813321363</v>
      </c>
      <c r="O512" s="1">
        <f t="shared" si="554"/>
        <v>8.6158387201960451</v>
      </c>
      <c r="P512" s="1">
        <f>SUM(P513:P517)</f>
        <v>8.5678257548067425</v>
      </c>
      <c r="Q512" s="1">
        <f>SUM(Q513:Q517)</f>
        <v>8.5759456571555752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0.69265364188926037</v>
      </c>
      <c r="G513" s="6">
        <f>'[1]Electricity and CHPs_IN'!C$42-G382</f>
        <v>1.7061426809663665</v>
      </c>
      <c r="H513" s="6">
        <f>'[1]Electricity and CHPs_IN'!D$42-H382</f>
        <v>3.39714737891713</v>
      </c>
      <c r="I513" s="6">
        <f>'[1]Electricity and CHPs_IN'!E$42-I382</f>
        <v>3.580841747066386</v>
      </c>
      <c r="J513" s="6">
        <f>'[1]Electricity and CHPs_IN'!F$42-J382</f>
        <v>3.8004753736558197</v>
      </c>
      <c r="K513" s="6">
        <f>'[1]Electricity and CHPs_IN'!G$42-K382</f>
        <v>1.5959872829251429</v>
      </c>
      <c r="L513" s="6">
        <f>'[1]Electricity and CHPs_IN'!H$42-L382</f>
        <v>2.1322613796172094</v>
      </c>
      <c r="M513" s="6">
        <f>'[1]Electricity and CHPs_IN'!I$42-M382</f>
        <v>1.0813849776710736</v>
      </c>
      <c r="N513" s="6">
        <f>'[1]Electricity and CHPs_IN'!J$42-N382</f>
        <v>3.9834480248742678E-2</v>
      </c>
      <c r="O513" s="6">
        <f>'[1]Electricity and CHPs_IN'!K$42-O382</f>
        <v>1.060263764459899E-2</v>
      </c>
      <c r="P513" s="6">
        <f>'[1]Electricity and CHPs_IN'!L$42-P382</f>
        <v>9.4290960405325024E-3</v>
      </c>
      <c r="Q513" s="6">
        <f>'[1]Electricity and CHPs_IN'!M$42-Q382</f>
        <v>1.3784155811442508E-2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3.7208881906474516</v>
      </c>
      <c r="L514" s="1">
        <f>'[1]Electricity and CHPs_IN'!H$43-L383</f>
        <v>7.1913089838342152</v>
      </c>
      <c r="M514" s="1">
        <f>'[1]Electricity and CHPs_IN'!I$43-M383</f>
        <v>8.3599677577752427</v>
      </c>
      <c r="N514" s="1">
        <f>'[1]Electricity and CHPs_IN'!J$43-N383</f>
        <v>8.3603782892833447</v>
      </c>
      <c r="O514" s="1">
        <f>'[1]Electricity and CHPs_IN'!K$43-O383</f>
        <v>8.3612658005640093</v>
      </c>
      <c r="P514" s="1">
        <f>'[1]Electricity and CHPs_IN'!L$43-P383</f>
        <v>8.3582047035523779</v>
      </c>
      <c r="Q514" s="1">
        <f>'[1]Electricity and CHPs_IN'!M$43-Q383</f>
        <v>8.3641143521375092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1.2230360229115014E-2</v>
      </c>
      <c r="J515" s="1">
        <f>'[1]Electricity and CHPs_IN'!F$50-J384</f>
        <v>1.9335283123066409E-2</v>
      </c>
      <c r="K515" s="1">
        <f>'[1]Electricity and CHPs_IN'!G$50-K384</f>
        <v>3.8468121293594545E-2</v>
      </c>
      <c r="L515" s="1">
        <f>'[1]Electricity and CHPs_IN'!H$50-L384</f>
        <v>4.1282581700532957E-2</v>
      </c>
      <c r="M515" s="1">
        <f>'[1]Electricity and CHPs_IN'!I$50-M384</f>
        <v>7.2111398467024884E-2</v>
      </c>
      <c r="N515" s="1">
        <f>'[1]Electricity and CHPs_IN'!J$50-N384</f>
        <v>4.8232070376025622E-2</v>
      </c>
      <c r="O515" s="1">
        <f>'[1]Electricity and CHPs_IN'!K$50-O384</f>
        <v>3.7754707074244345E-2</v>
      </c>
      <c r="P515" s="1">
        <f>'[1]Electricity and CHPs_IN'!L$50-P384</f>
        <v>3.2329014437750145E-2</v>
      </c>
      <c r="Q515" s="1">
        <f>'[1]Electricity and CHPs_IN'!M$50-Q384</f>
        <v>4.9819917825232915E-2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1.6457333254090357E-2</v>
      </c>
      <c r="J516" s="1">
        <f>'[1]Electricity and CHPs_IN'!F$53-J385</f>
        <v>2.5008586809358756E-2</v>
      </c>
      <c r="K516" s="1">
        <f>'[1]Electricity and CHPs_IN'!G$53-K385</f>
        <v>0.21592341796030104</v>
      </c>
      <c r="L516" s="1">
        <f>'[1]Electricity and CHPs_IN'!H$53-L385</f>
        <v>0.41009996216887384</v>
      </c>
      <c r="M516" s="1">
        <f>'[1]Electricity and CHPs_IN'!I$53-M385</f>
        <v>0.41097396198223601</v>
      </c>
      <c r="N516" s="1">
        <f>'[1]Electricity and CHPs_IN'!J$53-N385</f>
        <v>0.38160205486105936</v>
      </c>
      <c r="O516" s="1">
        <f>'[1]Electricity and CHPs_IN'!K$53-O385</f>
        <v>0.18748464970244919</v>
      </c>
      <c r="P516" s="1">
        <f>'[1]Electricity and CHPs_IN'!L$53-P385</f>
        <v>0.15273784513509386</v>
      </c>
      <c r="Q516" s="1">
        <f>'[1]Electricity and CHPs_IN'!M$53-Q385</f>
        <v>0.12356410478437906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7.845387026950295E-3</v>
      </c>
      <c r="J517" s="1">
        <f>'[1]Electricity and CHPs_IN'!F$56-J386</f>
        <v>8.5141926961428086E-3</v>
      </c>
      <c r="K517" s="1">
        <f>'[1]Electricity and CHPs_IN'!G$56-K386</f>
        <v>1.5615334320892269E-2</v>
      </c>
      <c r="L517" s="1">
        <f>'[1]Electricity and CHPs_IN'!H$56-L386</f>
        <v>1.6073826051134318E-2</v>
      </c>
      <c r="M517" s="1">
        <f>'[1]Electricity and CHPs_IN'!I$56-M386</f>
        <v>4.8053500788333994E-2</v>
      </c>
      <c r="N517" s="1">
        <f>'[1]Electricity and CHPs_IN'!J$56-N386</f>
        <v>3.4495986562964626E-2</v>
      </c>
      <c r="O517" s="1">
        <f>'[1]Electricity and CHPs_IN'!K$56-O386</f>
        <v>1.8730925210742884E-2</v>
      </c>
      <c r="P517" s="1">
        <f>'[1]Electricity and CHPs_IN'!L$56-P386</f>
        <v>1.5125095640987914E-2</v>
      </c>
      <c r="Q517" s="1">
        <f>'[1]Electricity and CHPs_IN'!M$56-Q386</f>
        <v>2.4663126597012953E-2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5.5915432440443238E-3</v>
      </c>
      <c r="J518" s="1">
        <f t="shared" si="555"/>
        <v>0.70350043835191489</v>
      </c>
      <c r="K518" s="1">
        <f t="shared" si="555"/>
        <v>0.31504829923424549</v>
      </c>
      <c r="L518" s="1">
        <f t="shared" ref="L518:O518" si="556">SUM(L519:L520)</f>
        <v>0.28909817485743378</v>
      </c>
      <c r="M518" s="1">
        <f t="shared" si="556"/>
        <v>0.26643339281945783</v>
      </c>
      <c r="N518" s="1">
        <f t="shared" si="556"/>
        <v>0.53431833710416266</v>
      </c>
      <c r="O518" s="1">
        <f t="shared" si="556"/>
        <v>0.53899624417569192</v>
      </c>
      <c r="P518" s="1">
        <f>SUM(P519:P520)</f>
        <v>1.4560598933064068</v>
      </c>
      <c r="Q518" s="1">
        <f>SUM(Q519:Q520)</f>
        <v>1.45947044391264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'[1]Electricity and CHPs_IN'!F$46-J399</f>
        <v>0.6870604543940404</v>
      </c>
      <c r="K519" s="1">
        <f>'[1]Electricity and CHPs_IN'!G$46-K399</f>
        <v>0.29906212602011129</v>
      </c>
      <c r="L519" s="1">
        <f>'[1]Electricity and CHPs_IN'!H$46-L399</f>
        <v>0.27070112167314014</v>
      </c>
      <c r="M519" s="1">
        <f>'[1]Electricity and CHPs_IN'!I$46-M399</f>
        <v>0.24575084583831608</v>
      </c>
      <c r="N519" s="1">
        <f>'[1]Electricity and CHPs_IN'!J$46-N399</f>
        <v>0.50430871625397078</v>
      </c>
      <c r="O519" s="1">
        <f>'[1]Electricity and CHPs_IN'!K$46-O399</f>
        <v>0.5043829094156318</v>
      </c>
      <c r="P519" s="1">
        <f>'[1]Electricity and CHPs_IN'!L$46-P399</f>
        <v>1.360127004424005</v>
      </c>
      <c r="Q519" s="1">
        <f>'[1]Electricity and CHPs_IN'!M$46-Q399</f>
        <v>1.3604350828556364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5.5915432440443238E-3</v>
      </c>
      <c r="J520" s="1">
        <f>'[1]Electricity and CHPs_IN'!F$57-J400</f>
        <v>1.6439983957874531E-2</v>
      </c>
      <c r="K520" s="1">
        <f>'[1]Electricity and CHPs_IN'!G$57-K400</f>
        <v>1.5986173214134182E-2</v>
      </c>
      <c r="L520" s="1">
        <f>'[1]Electricity and CHPs_IN'!H$57-L400</f>
        <v>1.8397053184293646E-2</v>
      </c>
      <c r="M520" s="1">
        <f>'[1]Electricity and CHPs_IN'!I$57-M400</f>
        <v>2.0682546981141726E-2</v>
      </c>
      <c r="N520" s="1">
        <f>'[1]Electricity and CHPs_IN'!J$57-N400</f>
        <v>3.0009620850191869E-2</v>
      </c>
      <c r="O520" s="1">
        <f>'[1]Electricity and CHPs_IN'!K$57-O400</f>
        <v>3.4613334760060073E-2</v>
      </c>
      <c r="P520" s="1">
        <f>'[1]Electricity and CHPs_IN'!L$57-P400</f>
        <v>9.593288888240184E-2</v>
      </c>
      <c r="Q520" s="1">
        <f>'[1]Electricity and CHPs_IN'!M$57-Q400</f>
        <v>9.9035361057003696E-2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0.3297891907132704</v>
      </c>
      <c r="G522" s="13">
        <f t="shared" si="557"/>
        <v>0.32669885508547708</v>
      </c>
      <c r="H522" s="13">
        <f t="shared" si="557"/>
        <v>0.32599233640012154</v>
      </c>
      <c r="I522" s="13">
        <f t="shared" si="557"/>
        <v>0.32988560958687102</v>
      </c>
      <c r="J522" s="13">
        <f t="shared" si="557"/>
        <v>0.3302498108151532</v>
      </c>
      <c r="K522" s="13">
        <f t="shared" si="557"/>
        <v>0.33157933201783202</v>
      </c>
      <c r="L522" s="13">
        <f t="shared" ref="L522:O522" si="558">IFERROR(L65/L293,"-")</f>
        <v>0.27416656461718142</v>
      </c>
      <c r="M522" s="13">
        <f t="shared" si="558"/>
        <v>0.32137321931911927</v>
      </c>
      <c r="N522" s="13">
        <f t="shared" si="558"/>
        <v>0.32113623233591676</v>
      </c>
      <c r="O522" s="13">
        <f t="shared" si="558"/>
        <v>0.3201975041273426</v>
      </c>
      <c r="P522" s="13">
        <f>IFERROR(P65/P293,"-")</f>
        <v>0.32019753848027882</v>
      </c>
      <c r="Q522" s="13">
        <f>IFERROR(Q65/Q293,"-")</f>
        <v>0.32019806398270667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0.79999967166947328</v>
      </c>
      <c r="G525" s="13">
        <f t="shared" si="559"/>
        <v>0.79999973714319883</v>
      </c>
      <c r="H525" s="13">
        <f t="shared" si="559"/>
        <v>0.80000056672980568</v>
      </c>
      <c r="I525" s="13">
        <f t="shared" si="559"/>
        <v>0.80000007575214493</v>
      </c>
      <c r="J525" s="13">
        <f t="shared" si="559"/>
        <v>0.80000007996093159</v>
      </c>
      <c r="K525" s="13">
        <f t="shared" si="559"/>
        <v>0.80000006824155001</v>
      </c>
      <c r="L525" s="13">
        <f t="shared" ref="L525:O525" si="563">IFERROR(L69/L297,"-")</f>
        <v>0.80000007659737415</v>
      </c>
      <c r="M525" s="13">
        <f t="shared" si="563"/>
        <v>0.80000006499106224</v>
      </c>
      <c r="N525" s="13">
        <f t="shared" si="563"/>
        <v>0.80000006188543804</v>
      </c>
      <c r="O525" s="13">
        <f t="shared" si="563"/>
        <v>0.80000006842065086</v>
      </c>
      <c r="P525" s="13">
        <f t="shared" si="561"/>
        <v>0.8000000693132252</v>
      </c>
      <c r="Q525" s="13">
        <f t="shared" si="561"/>
        <v>0.79999999759001228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0.27363621733956894</v>
      </c>
      <c r="G526" s="13">
        <f t="shared" ref="G526:K526" si="564">IFERROR(G71/G299,"-")</f>
        <v>1.2753654091701021E-2</v>
      </c>
      <c r="H526" s="13">
        <f t="shared" si="564"/>
        <v>0.29912291796645551</v>
      </c>
      <c r="I526" s="13">
        <f t="shared" si="564"/>
        <v>0.2633480194000451</v>
      </c>
      <c r="J526" s="13">
        <f t="shared" si="564"/>
        <v>0.28934198508882458</v>
      </c>
      <c r="K526" s="13">
        <f t="shared" si="564"/>
        <v>0.3466994481960996</v>
      </c>
      <c r="L526" s="13">
        <f t="shared" ref="L526:O526" si="565">IFERROR(L71/L299,"-")</f>
        <v>0.33184400832634681</v>
      </c>
      <c r="M526" s="13">
        <f t="shared" si="565"/>
        <v>0.27323775818084994</v>
      </c>
      <c r="N526" s="13">
        <f t="shared" si="565"/>
        <v>0.30149939459145941</v>
      </c>
      <c r="O526" s="13">
        <f t="shared" si="565"/>
        <v>0.29138646669859819</v>
      </c>
      <c r="P526" s="13">
        <f>IFERROR(P71/P299,"-")</f>
        <v>0.29103504457506729</v>
      </c>
      <c r="Q526" s="13">
        <f>IFERROR(Q71/Q299,"-")</f>
        <v>0.29081529724664007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4.5327824156229754E-2</v>
      </c>
      <c r="G527" s="13">
        <f t="shared" ref="G527:K527" si="566">IFERROR(G72/(G300+G413),"-")</f>
        <v>9.097567300356867E-3</v>
      </c>
      <c r="H527" s="13">
        <f t="shared" si="566"/>
        <v>9.7145106786062321E-2</v>
      </c>
      <c r="I527" s="13">
        <f t="shared" si="566"/>
        <v>9.6328733549047141E-2</v>
      </c>
      <c r="J527" s="13">
        <f t="shared" si="566"/>
        <v>9.982943433659433E-2</v>
      </c>
      <c r="K527" s="13">
        <f t="shared" si="566"/>
        <v>0.10959221379483439</v>
      </c>
      <c r="L527" s="13">
        <f t="shared" ref="L527:O527" si="567">IFERROR(L72/(L300+L413),"-")</f>
        <v>9.7887216576810016E-2</v>
      </c>
      <c r="M527" s="13">
        <f t="shared" si="567"/>
        <v>7.4996392581613253E-2</v>
      </c>
      <c r="N527" s="13">
        <f t="shared" si="567"/>
        <v>6.6677316899805342E-2</v>
      </c>
      <c r="O527" s="13">
        <f t="shared" si="567"/>
        <v>8.4224708371788581E-2</v>
      </c>
      <c r="P527" s="13">
        <f>IFERROR(P72/(P300+P413),"-")</f>
        <v>8.3421508885693219E-2</v>
      </c>
      <c r="Q527" s="13">
        <f>IFERROR(Q72/(Q300+Q413),"-")</f>
        <v>8.340932637455209E-2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0.22490969138600103</v>
      </c>
      <c r="G528" s="13">
        <f t="shared" ref="G528:K528" si="568">IFERROR(G73/(G301+G465),"-")</f>
        <v>0.246406503797332</v>
      </c>
      <c r="H528" s="13">
        <f t="shared" si="568"/>
        <v>0.22507484642025213</v>
      </c>
      <c r="I528" s="13">
        <f t="shared" si="568"/>
        <v>0.26311736289695731</v>
      </c>
      <c r="J528" s="13">
        <f t="shared" si="568"/>
        <v>0.26310642432255893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0.23091979613357563</v>
      </c>
      <c r="O528" s="13">
        <f t="shared" si="569"/>
        <v>0.23077125357936543</v>
      </c>
      <c r="P528" s="13">
        <f>IFERROR(P73/(P301+P465),"-")</f>
        <v>0.23467230663214242</v>
      </c>
      <c r="Q528" s="13">
        <f>IFERROR(Q73/(Q301+Q465),"-")</f>
        <v>0.22609085513847227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0.52391333355109071</v>
      </c>
      <c r="L529" s="13">
        <f t="shared" ref="L529:O529" si="571">IFERROR(L83/L311,"-")</f>
        <v>0.54973632888170132</v>
      </c>
      <c r="M529" s="13">
        <f t="shared" si="571"/>
        <v>0.50049284297441921</v>
      </c>
      <c r="N529" s="13">
        <f t="shared" si="571"/>
        <v>0.51453335167886149</v>
      </c>
      <c r="O529" s="13">
        <f t="shared" si="571"/>
        <v>0.51542840227979814</v>
      </c>
      <c r="P529" s="13">
        <f t="shared" ref="P529:Q531" si="572">IFERROR(P83/P311,"-")</f>
        <v>0.5232659485283202</v>
      </c>
      <c r="Q529" s="13">
        <f t="shared" si="572"/>
        <v>0.51200342818969757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0.24714473630968575</v>
      </c>
      <c r="L530" s="13">
        <f t="shared" ref="L530:O530" si="574">IFERROR(L84/L312,"-")</f>
        <v>0.36754902367733028</v>
      </c>
      <c r="M530" s="13">
        <f t="shared" si="574"/>
        <v>0.38813968966651902</v>
      </c>
      <c r="N530" s="13">
        <f t="shared" si="574"/>
        <v>0.3959847588415279</v>
      </c>
      <c r="O530" s="13">
        <f t="shared" si="574"/>
        <v>0.39175816370703714</v>
      </c>
      <c r="P530" s="13">
        <f t="shared" si="572"/>
        <v>0.39621941891484325</v>
      </c>
      <c r="Q530" s="13">
        <f t="shared" si="572"/>
        <v>0.39222143944740473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0.52587437542336624</v>
      </c>
      <c r="M531" s="13">
        <f t="shared" si="576"/>
        <v>0.49880928643706496</v>
      </c>
      <c r="N531" s="13">
        <f t="shared" si="576"/>
        <v>0.54886968110119205</v>
      </c>
      <c r="O531" s="13">
        <f t="shared" si="576"/>
        <v>0.54686426199965421</v>
      </c>
      <c r="P531" s="13">
        <f t="shared" si="572"/>
        <v>0.54655127701442663</v>
      </c>
      <c r="Q531" s="13">
        <f t="shared" si="572"/>
        <v>0.54632847667190276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0.25920364376765032</v>
      </c>
      <c r="G532" s="13">
        <f t="shared" ref="G532:K532" si="577">IFERROR(G86/SUM(G314,G419),"-")</f>
        <v>0.19664113949645803</v>
      </c>
      <c r="H532" s="13">
        <f t="shared" si="577"/>
        <v>0.22247720018126366</v>
      </c>
      <c r="I532" s="13" t="str">
        <f t="shared" si="577"/>
        <v>-</v>
      </c>
      <c r="J532" s="13" t="str">
        <f t="shared" si="577"/>
        <v>-</v>
      </c>
      <c r="K532" s="13">
        <f t="shared" si="577"/>
        <v>0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0.34454653746676217</v>
      </c>
      <c r="G534" s="13">
        <f t="shared" ref="G534:K534" si="581">IFERROR(G88/SUM(G316,G471),"-'")</f>
        <v>0.35095474810742561</v>
      </c>
      <c r="H534" s="13">
        <f t="shared" si="581"/>
        <v>0.34292397737349928</v>
      </c>
      <c r="I534" s="13">
        <f t="shared" si="581"/>
        <v>0.35888649682970281</v>
      </c>
      <c r="J534" s="13">
        <f t="shared" si="581"/>
        <v>0.3586319591035933</v>
      </c>
      <c r="K534" s="13">
        <f t="shared" si="581"/>
        <v>0.35032862477078247</v>
      </c>
      <c r="L534" s="13">
        <f t="shared" ref="L534:O534" si="582">IFERROR(L88/SUM(L316,L471),"-'")</f>
        <v>0.34786341527828407</v>
      </c>
      <c r="M534" s="13">
        <f t="shared" si="582"/>
        <v>0.21106711017266033</v>
      </c>
      <c r="N534" s="13">
        <f t="shared" si="582"/>
        <v>0.21710441711381701</v>
      </c>
      <c r="O534" s="13">
        <f t="shared" si="582"/>
        <v>0.21710232011635155</v>
      </c>
      <c r="P534" s="13">
        <f>IFERROR(P88/SUM(P316,P471),"-'")</f>
        <v>0.21577765355528053</v>
      </c>
      <c r="Q534" s="13">
        <f>IFERROR(Q88/SUM(Q316,Q471),"-'")</f>
        <v>0.212741065096024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0.28551911138065411</v>
      </c>
      <c r="L535" s="13">
        <f t="shared" ref="L535:O535" si="585">IFERROR(L89/SUM(L317,L472),"-")</f>
        <v>0.29967130454555302</v>
      </c>
      <c r="M535" s="13">
        <f t="shared" si="585"/>
        <v>0.31133287791909992</v>
      </c>
      <c r="N535" s="13">
        <f t="shared" si="585"/>
        <v>0.32157838528649207</v>
      </c>
      <c r="O535" s="13">
        <f t="shared" si="585"/>
        <v>0.32201473265056874</v>
      </c>
      <c r="P535" s="13">
        <f t="shared" ref="P535:Q543" si="586">IFERROR(P89/SUM(P317,P472),"-")</f>
        <v>0.31911108483793577</v>
      </c>
      <c r="Q535" s="13">
        <f t="shared" si="586"/>
        <v>0.31273566755916515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0.16354422570242963</v>
      </c>
      <c r="G537" s="13">
        <f t="shared" ref="G537:K537" si="589">IFERROR(G91/SUM(G319,G474),"-")</f>
        <v>0.26617468206635009</v>
      </c>
      <c r="H537" s="13">
        <f t="shared" si="589"/>
        <v>0.21783485959857266</v>
      </c>
      <c r="I537" s="13">
        <f t="shared" si="589"/>
        <v>0.24336505926649463</v>
      </c>
      <c r="J537" s="13">
        <f t="shared" si="589"/>
        <v>0.22303263335703949</v>
      </c>
      <c r="K537" s="13">
        <f t="shared" si="589"/>
        <v>0.24861405617498036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0.26381144747086721</v>
      </c>
      <c r="O537" s="13">
        <f t="shared" si="590"/>
        <v>0.2664074359633507</v>
      </c>
      <c r="P537" s="13">
        <f t="shared" si="586"/>
        <v>0.27745490976526116</v>
      </c>
      <c r="Q537" s="13">
        <f t="shared" si="586"/>
        <v>0.26701609631724338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0.45000000000000023</v>
      </c>
      <c r="O538" s="13">
        <f t="shared" si="592"/>
        <v>0.44999999999999996</v>
      </c>
      <c r="P538" s="13">
        <f t="shared" si="586"/>
        <v>0.45000000000000012</v>
      </c>
      <c r="Q538" s="13">
        <f t="shared" si="586"/>
        <v>0.45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0.1957967988904501</v>
      </c>
      <c r="G539" s="13">
        <f t="shared" ref="G539:K539" si="593">IFERROR(G93/SUM(G321,G476),"-")</f>
        <v>0.29110056950167318</v>
      </c>
      <c r="H539" s="13">
        <f t="shared" si="593"/>
        <v>0.28724442108842424</v>
      </c>
      <c r="I539" s="13">
        <f t="shared" si="593"/>
        <v>0.29626596386948256</v>
      </c>
      <c r="J539" s="13">
        <f t="shared" si="593"/>
        <v>0.29676923643666314</v>
      </c>
      <c r="K539" s="13">
        <f t="shared" si="593"/>
        <v>0.30175416594447008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0.28560125470112446</v>
      </c>
      <c r="O539" s="13">
        <f t="shared" si="594"/>
        <v>0.30590484008859092</v>
      </c>
      <c r="P539" s="13">
        <f t="shared" si="586"/>
        <v>0.30638114159340318</v>
      </c>
      <c r="Q539" s="13">
        <f t="shared" si="586"/>
        <v>0.30352045561245988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0.45000000000000023</v>
      </c>
      <c r="O540" s="13">
        <f t="shared" si="596"/>
        <v>0.45000000000000007</v>
      </c>
      <c r="P540" s="13">
        <f t="shared" si="586"/>
        <v>0.44999999999999996</v>
      </c>
      <c r="Q540" s="13">
        <f t="shared" si="586"/>
        <v>0.45000000000000012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0.36266069437771442</v>
      </c>
      <c r="G541" s="13">
        <f t="shared" ref="G541:K541" si="597">IFERROR(G95/SUM(G323,G478),"-")</f>
        <v>0.36298907351711512</v>
      </c>
      <c r="H541" s="13">
        <f t="shared" si="597"/>
        <v>0.36351174304235634</v>
      </c>
      <c r="I541" s="13">
        <f t="shared" si="597"/>
        <v>0.36457426277491972</v>
      </c>
      <c r="J541" s="13">
        <f t="shared" si="597"/>
        <v>0.3683618672756655</v>
      </c>
      <c r="K541" s="13">
        <f t="shared" si="597"/>
        <v>0.37410470623081093</v>
      </c>
      <c r="L541" s="13">
        <f t="shared" ref="L541:O541" si="598">IFERROR(L95/SUM(L323,L478),"-")</f>
        <v>0.3796557997357578</v>
      </c>
      <c r="M541" s="13">
        <f t="shared" si="598"/>
        <v>0.38348767039815823</v>
      </c>
      <c r="N541" s="13">
        <f t="shared" si="598"/>
        <v>0.38286282348791761</v>
      </c>
      <c r="O541" s="13">
        <f t="shared" si="598"/>
        <v>0.38384681182115976</v>
      </c>
      <c r="P541" s="13">
        <f t="shared" si="586"/>
        <v>0.38355964192357028</v>
      </c>
      <c r="Q541" s="13">
        <f t="shared" si="586"/>
        <v>0.38338575478622494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0.34717944219599201</v>
      </c>
      <c r="G542" s="13">
        <f t="shared" ref="G542:K542" si="599">IFERROR(G96/SUM(G324,G479),"-")</f>
        <v>0.3599471513775292</v>
      </c>
      <c r="H542" s="13">
        <f t="shared" si="599"/>
        <v>0.35792001169863219</v>
      </c>
      <c r="I542" s="13">
        <f t="shared" si="599"/>
        <v>0.35887362320094557</v>
      </c>
      <c r="J542" s="13">
        <f t="shared" si="599"/>
        <v>0.35746379091614766</v>
      </c>
      <c r="K542" s="13">
        <f t="shared" si="599"/>
        <v>0.35900379245146702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0.34004822063905732</v>
      </c>
      <c r="O542" s="13">
        <f t="shared" si="600"/>
        <v>0.3413571105489957</v>
      </c>
      <c r="P542" s="13">
        <f t="shared" si="586"/>
        <v>0.34422268582383037</v>
      </c>
      <c r="Q542" s="13">
        <f t="shared" si="586"/>
        <v>0.33576228787916074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0.62000000000000055</v>
      </c>
      <c r="O543" s="13">
        <f t="shared" si="602"/>
        <v>0.62000000000000033</v>
      </c>
      <c r="P543" s="13">
        <f t="shared" si="586"/>
        <v>0.61999999999999988</v>
      </c>
      <c r="Q543" s="13">
        <f t="shared" si="586"/>
        <v>0.62000000000000011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0.35745695376016612</v>
      </c>
      <c r="G544" s="13">
        <f t="shared" ref="G544:K544" si="603">IFERROR(G131/G359,"-")</f>
        <v>0.35745695376016606</v>
      </c>
      <c r="H544" s="13">
        <f t="shared" si="603"/>
        <v>0.3574569537601659</v>
      </c>
      <c r="I544" s="13">
        <f t="shared" si="603"/>
        <v>0.35745695376016634</v>
      </c>
      <c r="J544" s="13">
        <f t="shared" si="603"/>
        <v>0.35745695376016567</v>
      </c>
      <c r="K544" s="13">
        <f t="shared" si="603"/>
        <v>0.35745695376016573</v>
      </c>
      <c r="L544" s="13">
        <f t="shared" ref="L544:O544" si="604">IFERROR(L131/L359,"-")</f>
        <v>0.35745695376016595</v>
      </c>
      <c r="M544" s="13">
        <f t="shared" si="604"/>
        <v>0.35745695376016584</v>
      </c>
      <c r="N544" s="13">
        <f t="shared" si="604"/>
        <v>0.35745695376016551</v>
      </c>
      <c r="O544" s="13">
        <f t="shared" si="604"/>
        <v>0.35745695376016595</v>
      </c>
      <c r="P544" s="13">
        <f>IFERROR(P131/P359,"-")</f>
        <v>0.35745695376016623</v>
      </c>
      <c r="Q544" s="13">
        <f>IFERROR(Q131/Q359,"-")</f>
        <v>0.35745695376016545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0.33470839322286872</v>
      </c>
      <c r="L545" s="13">
        <f t="shared" ref="L545:O545" si="606">IFERROR(L132/L360,"-")</f>
        <v>0.33805547715509765</v>
      </c>
      <c r="M545" s="13">
        <f t="shared" si="606"/>
        <v>0.34140256108732581</v>
      </c>
      <c r="N545" s="13">
        <f t="shared" si="606"/>
        <v>0.34140256108732547</v>
      </c>
      <c r="O545" s="13">
        <f t="shared" si="606"/>
        <v>0.3414025610873257</v>
      </c>
      <c r="P545" s="13">
        <f>IFERROR(P132/P360,"-")</f>
        <v>0.34140256108732564</v>
      </c>
      <c r="Q545" s="13">
        <f>IFERROR(Q132/Q360,"-")</f>
        <v>0.34140256108732631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3.8383718788957154E-2</v>
      </c>
      <c r="G546" s="13">
        <f t="shared" ref="G546:K546" si="607">IFERROR(G133/SUM(G361,G428),"-")</f>
        <v>3.7626716687912704E-2</v>
      </c>
      <c r="H546" s="13">
        <f t="shared" si="607"/>
        <v>3.7789449236474364E-2</v>
      </c>
      <c r="I546" s="13">
        <f t="shared" si="607"/>
        <v>3.747298256485293E-2</v>
      </c>
      <c r="J546" s="13">
        <f t="shared" si="607"/>
        <v>3.7432128081705485E-2</v>
      </c>
      <c r="K546" s="13">
        <f t="shared" si="607"/>
        <v>3.4193766976513461E-2</v>
      </c>
      <c r="L546" s="13">
        <f t="shared" ref="L546:O546" si="608">IFERROR(L133/SUM(L361,L428),"-")</f>
        <v>2.6601923125157648E-2</v>
      </c>
      <c r="M546" s="13">
        <f t="shared" si="608"/>
        <v>2.6104413780381169E-2</v>
      </c>
      <c r="N546" s="13">
        <f t="shared" si="608"/>
        <v>2.5084795272005359E-2</v>
      </c>
      <c r="O546" s="13">
        <f t="shared" si="608"/>
        <v>2.4146916352126416E-2</v>
      </c>
      <c r="P546" s="13">
        <f>IFERROR(P133/SUM(P361,P428),"-")</f>
        <v>2.4084991681949306E-2</v>
      </c>
      <c r="Q546" s="13">
        <f>IFERROR(Q133/SUM(Q361,Q428),"-")</f>
        <v>2.4079788899511904E-2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4.8242849883234781E-2</v>
      </c>
      <c r="L547" s="13">
        <f t="shared" ref="L547:O547" si="610">IFERROR(L134/SUM(L362,L429),"-")</f>
        <v>5.1121424941617415E-2</v>
      </c>
      <c r="M547" s="13">
        <f t="shared" si="610"/>
        <v>5.3999999999999937E-2</v>
      </c>
      <c r="N547" s="13">
        <f t="shared" si="610"/>
        <v>5.3999999999999958E-2</v>
      </c>
      <c r="O547" s="13">
        <f t="shared" si="610"/>
        <v>5.3999999999999958E-2</v>
      </c>
      <c r="P547" s="13">
        <f>IFERROR(P134/SUM(P362,P429),"-")</f>
        <v>5.3999999999999979E-2</v>
      </c>
      <c r="Q547" s="13">
        <f>IFERROR(Q134/SUM(Q362,Q429),"-")</f>
        <v>5.4000000000000048E-2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6.1977974618790871E-2</v>
      </c>
      <c r="G548" s="13">
        <f t="shared" ref="G548:K548" si="611">IFERROR(G135/SUM(G363,G504),"-")</f>
        <v>6.1977679438573297E-2</v>
      </c>
      <c r="H548" s="13">
        <f t="shared" si="611"/>
        <v>6.1972650567355292E-2</v>
      </c>
      <c r="I548" s="13">
        <f t="shared" si="611"/>
        <v>6.197265056735532E-2</v>
      </c>
      <c r="J548" s="13">
        <f t="shared" si="611"/>
        <v>6.1972650567355299E-2</v>
      </c>
      <c r="K548" s="13">
        <f t="shared" si="611"/>
        <v>6.1972650567355299E-2</v>
      </c>
      <c r="L548" s="13">
        <f t="shared" ref="L548:O548" si="612">IFERROR(L135/SUM(L363,L504),"-")</f>
        <v>6.1972650567355264E-2</v>
      </c>
      <c r="M548" s="13">
        <f t="shared" si="612"/>
        <v>6.1972650567355354E-2</v>
      </c>
      <c r="N548" s="13">
        <f t="shared" si="612"/>
        <v>6.197265056735532E-2</v>
      </c>
      <c r="O548" s="13">
        <f t="shared" si="612"/>
        <v>6.197265056735525E-2</v>
      </c>
      <c r="P548" s="13">
        <f>IFERROR(P135/SUM(P363,P504),"-")</f>
        <v>6.1972650567355209E-2</v>
      </c>
      <c r="Q548" s="13">
        <f>IFERROR(Q135/SUM(Q363,Q504),"-")</f>
        <v>6.1972650567355327E-2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4.788082384705044E-2</v>
      </c>
      <c r="L549" s="13">
        <f t="shared" ref="L549:O549" si="614">IFERROR(L136/SUM(L364,L505),"-")</f>
        <v>4.6820724841429621E-2</v>
      </c>
      <c r="M549" s="13">
        <f t="shared" si="614"/>
        <v>4.5431760215214299E-2</v>
      </c>
      <c r="N549" s="13">
        <f t="shared" si="614"/>
        <v>4.5431760215214292E-2</v>
      </c>
      <c r="O549" s="13">
        <f t="shared" si="614"/>
        <v>4.5431760215214223E-2</v>
      </c>
      <c r="P549" s="13">
        <f>IFERROR(P136/SUM(P364,P505),"-")</f>
        <v>4.5431760215214306E-2</v>
      </c>
      <c r="Q549" s="13">
        <f>IFERROR(Q136/SUM(Q364,Q505),"-")</f>
        <v>4.5431760215214285E-2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0.24383817985433517</v>
      </c>
      <c r="G550" s="13">
        <f t="shared" ref="G550:K550" si="615">IFERROR(G152/SUM(G380,G437),"-")</f>
        <v>0.20159367015074342</v>
      </c>
      <c r="H550" s="13">
        <f t="shared" si="615"/>
        <v>0.25888982511512282</v>
      </c>
      <c r="I550" s="13">
        <f t="shared" si="615"/>
        <v>0.25203619941889582</v>
      </c>
      <c r="J550" s="13">
        <f t="shared" si="615"/>
        <v>0.28800094152165401</v>
      </c>
      <c r="K550" s="13">
        <f t="shared" si="615"/>
        <v>0.30561371911101881</v>
      </c>
      <c r="L550" s="13">
        <f t="shared" ref="L550:O550" si="616">IFERROR(L152/SUM(L380,L437),"-")</f>
        <v>0.3055654510451028</v>
      </c>
      <c r="M550" s="13">
        <f t="shared" si="616"/>
        <v>0.30562439684743992</v>
      </c>
      <c r="N550" s="13">
        <f t="shared" si="616"/>
        <v>0.30545796701169564</v>
      </c>
      <c r="O550" s="13">
        <f t="shared" si="616"/>
        <v>0.30544290435504218</v>
      </c>
      <c r="P550" s="13">
        <f>IFERROR(P152/SUM(P380,P437),"-")</f>
        <v>0.30569414860571931</v>
      </c>
      <c r="Q550" s="13">
        <f>IFERROR(Q152/SUM(Q380,Q437),"-")</f>
        <v>0.30513276153943547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8.0992515174694635E-2</v>
      </c>
      <c r="L551" s="13">
        <f t="shared" ref="L551:O551" si="618">IFERROR(L153/L381,"-")</f>
        <v>0.20796838493154127</v>
      </c>
      <c r="M551" s="13">
        <f t="shared" si="618"/>
        <v>0.2626535988173464</v>
      </c>
      <c r="N551" s="13">
        <f t="shared" si="618"/>
        <v>0.26307451224523282</v>
      </c>
      <c r="O551" s="13">
        <f t="shared" si="618"/>
        <v>0.262420720847653</v>
      </c>
      <c r="P551" s="13">
        <f>IFERROR(P153/P381,"-")</f>
        <v>0.26154567408273666</v>
      </c>
      <c r="Q551" s="13">
        <f>IFERROR(Q153/Q381,"-")</f>
        <v>0.26011619710799971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0.19755472806064894</v>
      </c>
      <c r="G552" s="13">
        <f t="shared" ref="G552:K552" si="619">IFERROR(G154/SUM(G382,G513),"-")</f>
        <v>0.22578776660975008</v>
      </c>
      <c r="H552" s="13">
        <f t="shared" si="619"/>
        <v>0.25252732204750572</v>
      </c>
      <c r="I552" s="13">
        <f t="shared" si="619"/>
        <v>0.29758680846066138</v>
      </c>
      <c r="J552" s="13">
        <f t="shared" si="619"/>
        <v>0.24986726564572578</v>
      </c>
      <c r="K552" s="13">
        <f t="shared" si="619"/>
        <v>0.35263582105609292</v>
      </c>
      <c r="L552" s="13">
        <f t="shared" ref="L552:O552" si="620">IFERROR(L154/SUM(L382,L513),"-")</f>
        <v>0.36020782639165477</v>
      </c>
      <c r="M552" s="13">
        <f t="shared" si="620"/>
        <v>0.36706194625001964</v>
      </c>
      <c r="N552" s="13">
        <f t="shared" si="620"/>
        <v>0.3564347763705441</v>
      </c>
      <c r="O552" s="13">
        <f t="shared" si="620"/>
        <v>0.28951853145784945</v>
      </c>
      <c r="P552" s="13">
        <f t="shared" ref="P552:Q556" si="621">IFERROR(P154/SUM(P382,P513),"-")</f>
        <v>0.32128003965188179</v>
      </c>
      <c r="Q552" s="13">
        <f t="shared" si="621"/>
        <v>0.24648272309546107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0.33537834786423415</v>
      </c>
      <c r="L553" s="13">
        <f t="shared" ref="L553:O553" si="623">IFERROR(L155/SUM(L383,L514),"-")</f>
        <v>0.34211368059893082</v>
      </c>
      <c r="M553" s="13">
        <f t="shared" si="623"/>
        <v>0.34888512909753688</v>
      </c>
      <c r="N553" s="13">
        <f t="shared" si="623"/>
        <v>0.34869891609626708</v>
      </c>
      <c r="O553" s="13">
        <f t="shared" si="623"/>
        <v>0.34883259153225626</v>
      </c>
      <c r="P553" s="13">
        <f t="shared" si="621"/>
        <v>0.34895955580333005</v>
      </c>
      <c r="Q553" s="13">
        <f t="shared" si="621"/>
        <v>0.34871911500262576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0.17510834457383737</v>
      </c>
      <c r="J554" s="13">
        <f t="shared" si="624"/>
        <v>0.18104677191802676</v>
      </c>
      <c r="K554" s="13">
        <f t="shared" si="624"/>
        <v>0.23711597972341122</v>
      </c>
      <c r="L554" s="13">
        <f t="shared" ref="L554:O554" si="625">IFERROR(L156/SUM(L384,L515),"-")</f>
        <v>0.24822540918855984</v>
      </c>
      <c r="M554" s="13">
        <f t="shared" si="625"/>
        <v>0.25248101714677562</v>
      </c>
      <c r="N554" s="13">
        <f t="shared" si="625"/>
        <v>0.2515703837379612</v>
      </c>
      <c r="O554" s="13">
        <f t="shared" si="625"/>
        <v>0.23078247638844662</v>
      </c>
      <c r="P554" s="13">
        <f t="shared" si="621"/>
        <v>0.24475114315541224</v>
      </c>
      <c r="Q554" s="13">
        <f t="shared" si="621"/>
        <v>0.21335608189558394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0.20843666450295312</v>
      </c>
      <c r="J555" s="13">
        <f t="shared" si="626"/>
        <v>0.21015793263696911</v>
      </c>
      <c r="K555" s="13">
        <f t="shared" si="626"/>
        <v>0.27062440234513779</v>
      </c>
      <c r="L555" s="13">
        <f t="shared" ref="L555:O555" si="627">IFERROR(L157/SUM(L385,L516),"-")</f>
        <v>0.2784405389742608</v>
      </c>
      <c r="M555" s="13">
        <f t="shared" si="627"/>
        <v>0.28311089587415272</v>
      </c>
      <c r="N555" s="13">
        <f t="shared" si="627"/>
        <v>0.28347559957598928</v>
      </c>
      <c r="O555" s="13">
        <f t="shared" si="627"/>
        <v>0.27783147615276599</v>
      </c>
      <c r="P555" s="13">
        <f t="shared" si="621"/>
        <v>0.28072175430767971</v>
      </c>
      <c r="Q555" s="13">
        <f t="shared" si="621"/>
        <v>0.26215255040622443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0.26337431754757895</v>
      </c>
      <c r="J556" s="13">
        <f t="shared" si="628"/>
        <v>0.23447351418804666</v>
      </c>
      <c r="K556" s="13">
        <f t="shared" si="628"/>
        <v>0.32465013090445627</v>
      </c>
      <c r="L556" s="13">
        <f t="shared" ref="L556:O556" si="629">IFERROR(L158/SUM(L386,L517),"-")</f>
        <v>0.34105278542500356</v>
      </c>
      <c r="M556" s="13">
        <f t="shared" si="629"/>
        <v>0.35642016285068723</v>
      </c>
      <c r="N556" s="13">
        <f t="shared" si="629"/>
        <v>0.35515562191841166</v>
      </c>
      <c r="O556" s="13">
        <f t="shared" si="629"/>
        <v>0.32213599651528074</v>
      </c>
      <c r="P556" s="13">
        <f t="shared" si="621"/>
        <v>0.34013834403615539</v>
      </c>
      <c r="Q556" s="13">
        <f t="shared" si="621"/>
        <v>0.30329305915474847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</v>
      </c>
      <c r="M563" s="13">
        <f t="shared" si="631"/>
        <v>0.14999999999999988</v>
      </c>
      <c r="N563" s="13">
        <f t="shared" si="631"/>
        <v>0.15000000000000011</v>
      </c>
      <c r="O563" s="13">
        <f t="shared" si="631"/>
        <v>0.15000000000000011</v>
      </c>
      <c r="P563" s="13">
        <f>IFERROR(P168/P396,"-")</f>
        <v>0.14999999999999991</v>
      </c>
      <c r="Q563" s="13">
        <f>IFERROR(Q168/Q396,"-")</f>
        <v>0.14999999999999983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0.42000000000000043</v>
      </c>
      <c r="L564" s="13">
        <f t="shared" ref="L564:O564" si="633">IFERROR(L170/SUM(L398,L439),"-")</f>
        <v>0.42000000000000004</v>
      </c>
      <c r="M564" s="13">
        <f t="shared" si="633"/>
        <v>0.42000000000000004</v>
      </c>
      <c r="N564" s="13">
        <f t="shared" si="633"/>
        <v>0.41999999999999976</v>
      </c>
      <c r="O564" s="13">
        <f t="shared" si="633"/>
        <v>0.42000000000000015</v>
      </c>
      <c r="P564" s="13">
        <f>IFERROR(P170/SUM(P398,P439),"-")</f>
        <v>0.42000000000000037</v>
      </c>
      <c r="Q564" s="13">
        <f>IFERROR(Q170/SUM(Q398,Q439),"-")</f>
        <v>0.42000000000000032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 t="str">
        <f t="shared" si="634"/>
        <v>-</v>
      </c>
      <c r="J565" s="13">
        <f t="shared" si="634"/>
        <v>0.52249999999999963</v>
      </c>
      <c r="K565" s="13">
        <f t="shared" si="634"/>
        <v>0.55000000000000004</v>
      </c>
      <c r="L565" s="13">
        <f t="shared" ref="L565:O565" si="635">IFERROR(L171/SUM(L399,L519),"-")</f>
        <v>0.57500000000000007</v>
      </c>
      <c r="M565" s="13">
        <f t="shared" si="635"/>
        <v>0.6</v>
      </c>
      <c r="N565" s="13">
        <f t="shared" si="635"/>
        <v>0.6</v>
      </c>
      <c r="O565" s="13">
        <f t="shared" si="635"/>
        <v>0.59999999999999987</v>
      </c>
      <c r="P565" s="13">
        <f>IFERROR(P171/SUM(P399,P519),"-")</f>
        <v>0.59999999999999942</v>
      </c>
      <c r="Q565" s="13">
        <f>IFERROR(Q171/SUM(Q399,Q519),"-")</f>
        <v>0.60000000000000031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0.47499999999999981</v>
      </c>
      <c r="J566" s="13">
        <f t="shared" si="636"/>
        <v>0.50749999999999973</v>
      </c>
      <c r="K566" s="13">
        <f t="shared" si="636"/>
        <v>0.5399999999999997</v>
      </c>
      <c r="L566" s="13">
        <f t="shared" ref="L566:O566" si="637">IFERROR(L172/SUM(L400,L520),"-")</f>
        <v>0.55749999999999977</v>
      </c>
      <c r="M566" s="13">
        <f t="shared" si="637"/>
        <v>0.5749999999999994</v>
      </c>
      <c r="N566" s="13">
        <f t="shared" si="637"/>
        <v>0.57499999999999984</v>
      </c>
      <c r="O566" s="13">
        <f t="shared" si="637"/>
        <v>0.57499999999999984</v>
      </c>
      <c r="P566" s="13">
        <f>IFERROR(P172/SUM(P400,P520),"-")</f>
        <v>0.57500000000000007</v>
      </c>
      <c r="Q566" s="13">
        <f>IFERROR(Q172/SUM(Q400,Q520),"-")</f>
        <v>0.57499999999999973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0.69996593194861301</v>
      </c>
      <c r="G567" s="13">
        <f t="shared" si="638"/>
        <v>0.69980006098573122</v>
      </c>
      <c r="H567" s="13">
        <f t="shared" si="638"/>
        <v>0.69990019452906516</v>
      </c>
      <c r="I567" s="13">
        <f t="shared" si="638"/>
        <v>0.69996583451148464</v>
      </c>
      <c r="J567" s="13">
        <f t="shared" si="638"/>
        <v>0.69995632037419075</v>
      </c>
      <c r="K567" s="13">
        <f t="shared" si="638"/>
        <v>0.69996076407748142</v>
      </c>
      <c r="L567" s="13">
        <f t="shared" ref="L567:O567" si="639">IFERROR(L174/L402,"-")</f>
        <v>0.69996359241510042</v>
      </c>
      <c r="M567" s="13">
        <f t="shared" si="639"/>
        <v>0.69996584436715559</v>
      </c>
      <c r="N567" s="13">
        <f t="shared" si="639"/>
        <v>0.69996584528859696</v>
      </c>
      <c r="O567" s="13">
        <f t="shared" si="639"/>
        <v>0.69996585356287322</v>
      </c>
      <c r="P567" s="13">
        <f t="shared" ref="P567:Q573" si="640">IFERROR(P174/P402,"-")</f>
        <v>0.69996584757758129</v>
      </c>
      <c r="Q567" s="13">
        <f t="shared" si="640"/>
        <v>0.69996575561338226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0.8667066958323929</v>
      </c>
      <c r="G568" s="13">
        <f t="shared" si="638"/>
        <v>0.86661563755900906</v>
      </c>
      <c r="H568" s="13">
        <f t="shared" si="638"/>
        <v>0.8667530658045407</v>
      </c>
      <c r="I568" s="13">
        <f t="shared" si="638"/>
        <v>0.86679087911253416</v>
      </c>
      <c r="J568" s="13">
        <f t="shared" si="638"/>
        <v>0.8670363587269645</v>
      </c>
      <c r="K568" s="13">
        <f t="shared" si="638"/>
        <v>0.86703516211601461</v>
      </c>
      <c r="L568" s="13">
        <f t="shared" ref="L568:O568" si="641">IFERROR(L175/L403,"-")</f>
        <v>0.86703636354779523</v>
      </c>
      <c r="M568" s="13">
        <f t="shared" si="641"/>
        <v>0.86703807907602837</v>
      </c>
      <c r="N568" s="13">
        <f t="shared" si="641"/>
        <v>0.86703813849542333</v>
      </c>
      <c r="O568" s="13">
        <f t="shared" si="641"/>
        <v>0.86703813963005927</v>
      </c>
      <c r="P568" s="13">
        <f t="shared" si="640"/>
        <v>0.86703814004112556</v>
      </c>
      <c r="Q568" s="13">
        <f t="shared" si="640"/>
        <v>0.86703813273132257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0.89388473957616754</v>
      </c>
      <c r="G569" s="13">
        <f t="shared" si="638"/>
        <v>0.89377888465837396</v>
      </c>
      <c r="H569" s="13">
        <f t="shared" si="638"/>
        <v>0.89390668725387212</v>
      </c>
      <c r="I569" s="13">
        <f t="shared" si="638"/>
        <v>0.89395908660682066</v>
      </c>
      <c r="J569" s="13">
        <f t="shared" si="638"/>
        <v>0.89424409557834739</v>
      </c>
      <c r="K569" s="13">
        <f t="shared" si="638"/>
        <v>0.89426737060446482</v>
      </c>
      <c r="L569" s="13">
        <f t="shared" ref="L569:O569" si="642">IFERROR(L176/L404,"-")</f>
        <v>0.89426845427944468</v>
      </c>
      <c r="M569" s="13">
        <f t="shared" si="642"/>
        <v>0.89426910962621353</v>
      </c>
      <c r="N569" s="13">
        <f t="shared" si="642"/>
        <v>0.8942691450222181</v>
      </c>
      <c r="O569" s="13">
        <f t="shared" si="642"/>
        <v>0.89426923839663086</v>
      </c>
      <c r="P569" s="13">
        <f t="shared" si="640"/>
        <v>0.89426922398889919</v>
      </c>
      <c r="Q569" s="13">
        <f t="shared" si="640"/>
        <v>0.89426917219315127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0.90318089569295745</v>
      </c>
      <c r="G570" s="13">
        <f t="shared" si="638"/>
        <v>0.90318322821810293</v>
      </c>
      <c r="H570" s="13">
        <f t="shared" si="638"/>
        <v>0.90342235623759815</v>
      </c>
      <c r="I570" s="13">
        <f t="shared" si="638"/>
        <v>0.90420172269073928</v>
      </c>
      <c r="J570" s="13">
        <f t="shared" si="638"/>
        <v>0.90423507900113531</v>
      </c>
      <c r="K570" s="13">
        <f t="shared" si="638"/>
        <v>0.90424065808834253</v>
      </c>
      <c r="L570" s="13">
        <f t="shared" ref="L570:O570" si="643">IFERROR(L177/L405,"-")</f>
        <v>0.9042240223878476</v>
      </c>
      <c r="M570" s="13">
        <f t="shared" si="643"/>
        <v>0.90424626549467124</v>
      </c>
      <c r="N570" s="13">
        <f t="shared" si="643"/>
        <v>0.90424444382312219</v>
      </c>
      <c r="O570" s="13">
        <f t="shared" si="643"/>
        <v>0.90425136779269144</v>
      </c>
      <c r="P570" s="13">
        <f t="shared" si="640"/>
        <v>0.90425319701629436</v>
      </c>
      <c r="Q570" s="13">
        <f t="shared" si="640"/>
        <v>0.9042500818379442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0.90321566966056754</v>
      </c>
      <c r="G571" s="13">
        <f t="shared" si="638"/>
        <v>0.9032178491020425</v>
      </c>
      <c r="H571" s="13">
        <f t="shared" si="638"/>
        <v>0.90344593366699055</v>
      </c>
      <c r="I571" s="13">
        <f t="shared" si="638"/>
        <v>0.90418501819013786</v>
      </c>
      <c r="J571" s="13">
        <f t="shared" si="638"/>
        <v>0.90421435985627208</v>
      </c>
      <c r="K571" s="13">
        <f t="shared" si="638"/>
        <v>0.90421776921400865</v>
      </c>
      <c r="L571" s="13">
        <f t="shared" ref="L571:O571" si="644">IFERROR(L178/L406,"-")</f>
        <v>0.90422840255227466</v>
      </c>
      <c r="M571" s="13">
        <f t="shared" si="644"/>
        <v>0.904239449316939</v>
      </c>
      <c r="N571" s="13">
        <f t="shared" si="644"/>
        <v>0.90424187792831112</v>
      </c>
      <c r="O571" s="13">
        <f t="shared" si="644"/>
        <v>0.90424152182008766</v>
      </c>
      <c r="P571" s="13">
        <f t="shared" si="640"/>
        <v>0.90424208820681296</v>
      </c>
      <c r="Q571" s="13">
        <f t="shared" si="640"/>
        <v>0.90424083636392072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0.90321768355019394</v>
      </c>
      <c r="G572" s="13">
        <f t="shared" si="638"/>
        <v>0.90321981970515497</v>
      </c>
      <c r="H572" s="13">
        <f t="shared" si="638"/>
        <v>0.90344788544971366</v>
      </c>
      <c r="I572" s="13">
        <f t="shared" si="638"/>
        <v>0.9041859377137208</v>
      </c>
      <c r="J572" s="13">
        <f t="shared" si="638"/>
        <v>0.90422517096069044</v>
      </c>
      <c r="K572" s="13">
        <f t="shared" si="638"/>
        <v>0.90423941925597873</v>
      </c>
      <c r="L572" s="13">
        <f t="shared" ref="L572:O572" si="645">IFERROR(L179/L407,"-")</f>
        <v>0.90423991520193336</v>
      </c>
      <c r="M572" s="13">
        <f t="shared" si="645"/>
        <v>0.904239781769276</v>
      </c>
      <c r="N572" s="13">
        <f t="shared" si="645"/>
        <v>0.90424205424116222</v>
      </c>
      <c r="O572" s="13">
        <f t="shared" si="645"/>
        <v>0.90424176692730818</v>
      </c>
      <c r="P572" s="13">
        <f t="shared" si="640"/>
        <v>0.90424236000148905</v>
      </c>
      <c r="Q572" s="13">
        <f t="shared" si="640"/>
        <v>0.90424107768427109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0.90318227337278045</v>
      </c>
      <c r="G573" s="13">
        <f t="shared" si="638"/>
        <v>0.90318445018495719</v>
      </c>
      <c r="H573" s="13">
        <f t="shared" si="638"/>
        <v>0.9034238224594171</v>
      </c>
      <c r="I573" s="13">
        <f t="shared" si="638"/>
        <v>0.90420889618824252</v>
      </c>
      <c r="J573" s="13">
        <f t="shared" si="638"/>
        <v>0.90423692635959474</v>
      </c>
      <c r="K573" s="13">
        <f t="shared" si="638"/>
        <v>0.90424853222092894</v>
      </c>
      <c r="L573" s="13">
        <f t="shared" ref="L573:O573" si="646">IFERROR(L180/L408,"-")</f>
        <v>0.90424855493281076</v>
      </c>
      <c r="M573" s="13">
        <f t="shared" si="646"/>
        <v>0.9042472187948829</v>
      </c>
      <c r="N573" s="13">
        <f t="shared" si="646"/>
        <v>0.90424903104220944</v>
      </c>
      <c r="O573" s="13">
        <f t="shared" si="646"/>
        <v>0.90424868403047176</v>
      </c>
      <c r="P573" s="13">
        <f t="shared" si="640"/>
        <v>0.90424919461938114</v>
      </c>
      <c r="Q573" s="13">
        <f t="shared" si="640"/>
        <v>0.90424845475224624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0.59933637375327775</v>
      </c>
      <c r="G575" s="4">
        <f t="shared" ref="G575:K575" si="647">IFERROR(G212/G442,"-")</f>
        <v>0.64105165466308001</v>
      </c>
      <c r="H575" s="4">
        <f t="shared" si="647"/>
        <v>0.42675104413570891</v>
      </c>
      <c r="I575" s="4">
        <f t="shared" si="647"/>
        <v>0.38083293048419936</v>
      </c>
      <c r="J575" s="4">
        <f t="shared" si="647"/>
        <v>0.38083293048419903</v>
      </c>
      <c r="K575" s="4">
        <f t="shared" si="647"/>
        <v>0.38083293048419919</v>
      </c>
      <c r="L575" s="4">
        <f t="shared" ref="L575:O575" si="648">IFERROR(L212/L442,"-")</f>
        <v>0.38083293048419864</v>
      </c>
      <c r="M575" s="4">
        <f t="shared" si="648"/>
        <v>0.3808329304841987</v>
      </c>
      <c r="N575" s="4">
        <f t="shared" si="648"/>
        <v>0.38083293048419853</v>
      </c>
      <c r="O575" s="4">
        <f t="shared" si="648"/>
        <v>0.38083293048419903</v>
      </c>
      <c r="P575" s="4">
        <f>IFERROR(P212/P442,"-")</f>
        <v>0.38083293048419936</v>
      </c>
      <c r="Q575" s="4">
        <f>IFERROR(Q212/Q442,"-")</f>
        <v>0.38083293048419892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0.85445501111132349</v>
      </c>
      <c r="G577" s="4">
        <f t="shared" ref="G577:K577" si="651">IFERROR(G220/G450,"-")</f>
        <v>0.85445501111132616</v>
      </c>
      <c r="H577" s="4">
        <f t="shared" si="651"/>
        <v>0.8544550111113256</v>
      </c>
      <c r="I577" s="4">
        <f t="shared" si="651"/>
        <v>0.85445501111132627</v>
      </c>
      <c r="J577" s="4">
        <f t="shared" si="651"/>
        <v>0.85445501111132516</v>
      </c>
      <c r="K577" s="4">
        <f t="shared" si="651"/>
        <v>0.85445501111132571</v>
      </c>
      <c r="L577" s="4">
        <f t="shared" ref="L577:O577" si="652">IFERROR(L220/L450,"-")</f>
        <v>0.85445501111132571</v>
      </c>
      <c r="M577" s="4">
        <f t="shared" si="652"/>
        <v>0.85445501111132516</v>
      </c>
      <c r="N577" s="4">
        <f t="shared" si="652"/>
        <v>0.85445501111132471</v>
      </c>
      <c r="O577" s="4">
        <f t="shared" si="652"/>
        <v>0.85445501111132571</v>
      </c>
      <c r="P577" s="4">
        <f>IFERROR(P220/P450,"-")</f>
        <v>0.85445501111132482</v>
      </c>
      <c r="Q577" s="4">
        <f>IFERROR(Q220/Q450,"-")</f>
        <v>0.85445501111132516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53">IFERROR(G226/G456,"-")</f>
        <v>0.7</v>
      </c>
      <c r="H578" s="4">
        <f t="shared" si="653"/>
        <v>0.70000000000000062</v>
      </c>
      <c r="I578" s="4">
        <f t="shared" si="653"/>
        <v>0.70000000000000029</v>
      </c>
      <c r="J578" s="4">
        <f t="shared" si="653"/>
        <v>0.70000000000000018</v>
      </c>
      <c r="K578" s="4">
        <f t="shared" si="653"/>
        <v>0.70000000000000107</v>
      </c>
      <c r="L578" s="4">
        <f t="shared" ref="L578:O578" si="654">IFERROR(L226/L456,"-")</f>
        <v>0.69999999999999984</v>
      </c>
      <c r="M578" s="4">
        <f t="shared" si="654"/>
        <v>0.70000000000000051</v>
      </c>
      <c r="N578" s="4">
        <f t="shared" si="654"/>
        <v>0.69999999999999962</v>
      </c>
      <c r="O578" s="4">
        <f t="shared" si="654"/>
        <v>0.69999999999999973</v>
      </c>
      <c r="P578" s="4">
        <f>IFERROR(P226/P456,"-")</f>
        <v>0.69999999999999962</v>
      </c>
      <c r="Q578" s="4">
        <f>IFERROR(Q226/Q456,"-")</f>
        <v>0.69999999999999984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0.49999999999999961</v>
      </c>
      <c r="J579">
        <f t="shared" si="655"/>
        <v>0.49999999999999989</v>
      </c>
      <c r="K579">
        <f t="shared" si="655"/>
        <v>0.49999999999999972</v>
      </c>
      <c r="L579">
        <f t="shared" ref="L579:O579" si="656">IFERROR(L228/L458,"-")</f>
        <v>0.5</v>
      </c>
      <c r="M579">
        <f t="shared" si="656"/>
        <v>0.49999999999999994</v>
      </c>
      <c r="N579">
        <f t="shared" si="656"/>
        <v>0.49999999999999961</v>
      </c>
      <c r="O579">
        <f t="shared" si="656"/>
        <v>0.49999999999999978</v>
      </c>
      <c r="P579">
        <f>IFERROR(P228/P458,"-")</f>
        <v>0.50000000000000033</v>
      </c>
      <c r="Q579">
        <f>IFERROR(Q228/Q458,"-")</f>
        <v>0.49999999999999906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0.85000000000000053</v>
      </c>
      <c r="L580">
        <f t="shared" ref="L580:O580" si="658">IFERROR(L230/L460,"-")</f>
        <v>0.85000000000000064</v>
      </c>
      <c r="M580">
        <f t="shared" si="658"/>
        <v>0.8500000000000002</v>
      </c>
      <c r="N580">
        <f t="shared" si="658"/>
        <v>0.84999999999999942</v>
      </c>
      <c r="O580">
        <f t="shared" si="658"/>
        <v>0.85000000000000098</v>
      </c>
      <c r="P580">
        <f>IFERROR(P230/P460,"-")</f>
        <v>0.84999999999999976</v>
      </c>
      <c r="Q580">
        <f>IFERROR(Q230/Q460,"-")</f>
        <v>0.85000000000000087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2.9999999999999947</v>
      </c>
      <c r="H581" s="4">
        <f t="shared" si="659"/>
        <v>2.9999999999999973</v>
      </c>
      <c r="I581" s="4">
        <f t="shared" si="659"/>
        <v>3</v>
      </c>
      <c r="J581" s="4">
        <f t="shared" si="659"/>
        <v>3</v>
      </c>
      <c r="K581" s="4">
        <f t="shared" si="659"/>
        <v>3.0000000000000022</v>
      </c>
      <c r="L581" s="4">
        <f t="shared" ref="L581:O581" si="660">IFERROR(L232/L462,"-")</f>
        <v>2.9999999999999991</v>
      </c>
      <c r="M581" s="4">
        <f t="shared" si="660"/>
        <v>2.9999999999999991</v>
      </c>
      <c r="N581" s="4">
        <f t="shared" si="660"/>
        <v>3.0000000000000018</v>
      </c>
      <c r="O581" s="4">
        <f t="shared" si="660"/>
        <v>3.0000000000000009</v>
      </c>
      <c r="P581" s="4">
        <f>IFERROR(P232/P462,"-")</f>
        <v>2.9999999999999996</v>
      </c>
      <c r="Q581" s="4">
        <f>IFERROR(Q232/Q462,"-")</f>
        <v>3.0000000000000018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1.1980890382220668</v>
      </c>
      <c r="G582" s="3">
        <f>[1]Other_transformation!C$5</f>
        <v>1.2035321617788148</v>
      </c>
      <c r="H582" s="3">
        <f>[1]Other_transformation!D$5</f>
        <v>1.7160425789763177E-5</v>
      </c>
      <c r="I582" s="3">
        <f>[1]Other_transformation!E$5</f>
        <v>4.1004666760678567E-3</v>
      </c>
      <c r="J582" s="3">
        <f>[1]Other_transformation!F$5</f>
        <v>3.1860989125804687E-3</v>
      </c>
      <c r="K582" s="3">
        <f>[1]Other_transformation!G$5</f>
        <v>2.8605778626886115E-3</v>
      </c>
      <c r="L582" s="3">
        <f>[1]Other_transformation!H$5</f>
        <v>2.5702778888242262E-3</v>
      </c>
      <c r="M582" s="3">
        <f>[1]Other_transformation!I$5</f>
        <v>2.9985341820121372</v>
      </c>
      <c r="N582" s="3">
        <f>[1]Other_transformation!J$5</f>
        <v>3.9955657134605507</v>
      </c>
      <c r="O582" s="3">
        <f>[1]Other_transformation!K$5</f>
        <v>3.386466341309895</v>
      </c>
      <c r="P582" s="3">
        <f>[1]Other_transformation!L$5</f>
        <v>3.9564202036252998</v>
      </c>
      <c r="Q582" s="3">
        <f>[1]Other_transformation!M$5</f>
        <v>3.9509896860841986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1.1980890382220668</v>
      </c>
      <c r="G583" s="1">
        <f t="shared" ref="G583:K583" si="661">G582</f>
        <v>1.2035321617788148</v>
      </c>
      <c r="H583" s="1">
        <f t="shared" si="661"/>
        <v>1.7160425789763177E-5</v>
      </c>
      <c r="I583" s="1">
        <f t="shared" si="661"/>
        <v>4.1004666760678567E-3</v>
      </c>
      <c r="J583" s="1">
        <f t="shared" si="661"/>
        <v>3.1860989125804687E-3</v>
      </c>
      <c r="K583" s="1">
        <f t="shared" si="661"/>
        <v>2.8605778626886115E-3</v>
      </c>
      <c r="L583" s="1">
        <f t="shared" ref="L583:O583" si="662">L582</f>
        <v>2.5702778888242262E-3</v>
      </c>
      <c r="M583" s="1">
        <f t="shared" si="662"/>
        <v>2.9985341820121372</v>
      </c>
      <c r="N583" s="1">
        <f t="shared" si="662"/>
        <v>3.9955657134605507</v>
      </c>
      <c r="O583" s="1">
        <f t="shared" si="662"/>
        <v>3.386466341309895</v>
      </c>
      <c r="P583" s="1">
        <f>P582</f>
        <v>3.9564202036252998</v>
      </c>
      <c r="Q583" s="1">
        <f>Q582</f>
        <v>3.9509896860841986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1.1980890382220668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1.2035321617788148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1.7160425789763177E-5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4.1004666760678567E-3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3.1860989125804687E-3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2.1188332874069057E-3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1.1210567696191829E-3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8.3660751369917061E-4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2.8876467343738165E-4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4.8480445205631509E-3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3.7706735147706948E-4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1.2783510005052977E-3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7.4174457528170597E-4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1.4492211192050435E-3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2.9976975744984382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3.9952769487871134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3.3816182967893318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3.9560431362738226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3.9497113350836934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0.46725472490660569</v>
      </c>
      <c r="G586" s="3">
        <f t="shared" ref="G586:O586" si="663">G587</f>
        <v>0.46937754309373664</v>
      </c>
      <c r="H586" s="3">
        <f t="shared" si="663"/>
        <v>6.6925660580076203E-6</v>
      </c>
      <c r="I586" s="3">
        <f t="shared" si="663"/>
        <v>1.5991820036664597E-3</v>
      </c>
      <c r="J586" s="3">
        <f t="shared" si="663"/>
        <v>1.2425785759063801E-3</v>
      </c>
      <c r="K586" s="3">
        <f t="shared" si="663"/>
        <v>1.1156253664485571E-3</v>
      </c>
      <c r="L586" s="3">
        <f t="shared" si="663"/>
        <v>1.0024083766414474E-3</v>
      </c>
      <c r="M586" s="3">
        <f t="shared" si="663"/>
        <v>1.1694283309847302</v>
      </c>
      <c r="N586" s="3">
        <f t="shared" si="663"/>
        <v>1.5582706282496119</v>
      </c>
      <c r="O586" s="3">
        <f t="shared" si="663"/>
        <v>1.3207218731108556</v>
      </c>
      <c r="P586" s="3">
        <f>P587</f>
        <v>1.543003879413865</v>
      </c>
      <c r="Q586" s="3">
        <f>Q587</f>
        <v>1.5408859775728352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0.46725472490660569</v>
      </c>
      <c r="G587" s="1">
        <f t="shared" ref="G587:K587" si="664">SUM(G588:G589)</f>
        <v>0.46937754309373664</v>
      </c>
      <c r="H587" s="1">
        <f t="shared" si="664"/>
        <v>6.6925660580076203E-6</v>
      </c>
      <c r="I587" s="1">
        <f t="shared" si="664"/>
        <v>1.5991820036664597E-3</v>
      </c>
      <c r="J587" s="1">
        <f t="shared" si="664"/>
        <v>1.2425785759063801E-3</v>
      </c>
      <c r="K587" s="1">
        <f t="shared" si="664"/>
        <v>1.1156253664485571E-3</v>
      </c>
      <c r="L587" s="1">
        <f t="shared" ref="L587:O587" si="665">SUM(L588:L589)</f>
        <v>1.0024083766414474E-3</v>
      </c>
      <c r="M587" s="1">
        <f t="shared" si="665"/>
        <v>1.1694283309847302</v>
      </c>
      <c r="N587" s="1">
        <f t="shared" si="665"/>
        <v>1.5582706282496119</v>
      </c>
      <c r="O587" s="1">
        <f t="shared" si="665"/>
        <v>1.3207218731108556</v>
      </c>
      <c r="P587" s="1">
        <f>SUM(P588:P589)</f>
        <v>1.543003879413865</v>
      </c>
      <c r="Q587" s="1">
        <f>SUM(Q588:Q589)</f>
        <v>1.5408859775728352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0.46725472490660569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0.46937754309373664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6.6925660580076203E-6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1.5991820036664597E-3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1.2425785759063801E-3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8.2634498208869218E-4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4.3721214015148056E-4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3.2627693034267591E-4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1.1261822264057877E-4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1.8907373630196254E-3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1.47056267076057E-4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4.9855689019706552E-4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2.89280384359865E-4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5.6519623648996684E-4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1.1691020540543875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1.5581580100269714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1.3188311357478359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1.542856823146789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1.5403874206826382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3.4972219025702125</v>
      </c>
      <c r="G590" s="3">
        <f t="shared" ref="G590:K590" si="666">G591+G594</f>
        <v>3.5131103802323547</v>
      </c>
      <c r="H590" s="3">
        <f t="shared" si="666"/>
        <v>5.0091282880318669E-5</v>
      </c>
      <c r="I590" s="3">
        <f t="shared" si="666"/>
        <v>1.1969262227442068E-2</v>
      </c>
      <c r="J590" s="3">
        <f t="shared" si="666"/>
        <v>9.3002227258223834E-3</v>
      </c>
      <c r="K590" s="3">
        <f t="shared" si="666"/>
        <v>8.3942135651726927E-3</v>
      </c>
      <c r="L590" s="3">
        <f t="shared" ref="L590:O590" si="667">L591+L594</f>
        <v>7.5889733298648435E-3</v>
      </c>
      <c r="M590" s="3">
        <f t="shared" si="667"/>
        <v>8.9312984042313914</v>
      </c>
      <c r="N590" s="3">
        <f t="shared" si="667"/>
        <v>11.901060672969088</v>
      </c>
      <c r="O590" s="3">
        <f t="shared" si="667"/>
        <v>10.0865430831066</v>
      </c>
      <c r="P590" s="3">
        <f>P591+P594</f>
        <v>11.784457715500276</v>
      </c>
      <c r="Q590" s="3">
        <f>Q591+Q594</f>
        <v>11.768228840355468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3.4139547144137787</v>
      </c>
      <c r="G591" s="1">
        <f t="shared" ref="G591:K591" si="668">SUM(G592:G593)</f>
        <v>3.429464894988727</v>
      </c>
      <c r="H591" s="1">
        <f t="shared" si="668"/>
        <v>4.8898633287930131E-5</v>
      </c>
      <c r="I591" s="1">
        <f t="shared" si="668"/>
        <v>1.1684279793455352E-2</v>
      </c>
      <c r="J591" s="1">
        <f t="shared" si="668"/>
        <v>9.0787888513980414E-3</v>
      </c>
      <c r="K591" s="1">
        <f t="shared" si="668"/>
        <v>8.1512166197311962E-3</v>
      </c>
      <c r="L591" s="1">
        <f t="shared" ref="L591:O591" si="669">SUM(L592:L593)</f>
        <v>7.3240068442046308E-3</v>
      </c>
      <c r="M591" s="1">
        <f t="shared" si="669"/>
        <v>8.5443231516435691</v>
      </c>
      <c r="N591" s="1">
        <f t="shared" si="669"/>
        <v>11.385364500505833</v>
      </c>
      <c r="O591" s="1">
        <f t="shared" si="669"/>
        <v>9.6497358395625401</v>
      </c>
      <c r="P591" s="1">
        <f>SUM(P592:P593)</f>
        <v>11.27381937023029</v>
      </c>
      <c r="Q591" s="1">
        <f>SUM(Q592:Q593)</f>
        <v>11.258345110496917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3.4139547144137787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3.429464894988727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4.8898633287930131E-5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1.1684279793455352E-2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9.0787888513980414E-3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6.0376154524659775E-3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3.1944512650298597E-3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2.3839131102857854E-3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8.2283493695981848E-4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1.3814502861344693E-2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1.07445341803391E-3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3.6426611759398432E-3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2.1136011672652191E-3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4.1295555791747715E-3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8.5419392385332831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11.384541665568873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9.6359213367011947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11.272744916812256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11.254702449320977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8.3267188156433691E-2</v>
      </c>
      <c r="G594" s="1">
        <f t="shared" ref="G594:K594" si="670">SUM(G595:G596)</f>
        <v>8.3645485243627485E-2</v>
      </c>
      <c r="H594" s="1">
        <f t="shared" si="670"/>
        <v>1.1926495923885401E-6</v>
      </c>
      <c r="I594" s="1">
        <f t="shared" si="670"/>
        <v>2.8498243398671557E-4</v>
      </c>
      <c r="J594" s="1">
        <f t="shared" si="670"/>
        <v>2.2143387442434236E-4</v>
      </c>
      <c r="K594" s="1">
        <f t="shared" si="670"/>
        <v>2.4299694544149722E-4</v>
      </c>
      <c r="L594" s="1">
        <f t="shared" ref="L594:O594" si="671">SUM(L595:L596)</f>
        <v>2.6496648566021278E-4</v>
      </c>
      <c r="M594" s="1">
        <f t="shared" si="671"/>
        <v>0.38697525258782201</v>
      </c>
      <c r="N594" s="1">
        <f t="shared" si="671"/>
        <v>0.51569617246325528</v>
      </c>
      <c r="O594" s="1">
        <f t="shared" si="671"/>
        <v>0.43680724354405925</v>
      </c>
      <c r="P594" s="1">
        <f>SUM(P595:P596)</f>
        <v>0.51063834526998486</v>
      </c>
      <c r="Q594" s="1">
        <f>SUM(Q595:Q596)</f>
        <v>0.50988372985855157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8.3267188156433691E-2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8.3645485243627485E-2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1.1926495923885401E-6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2.8498243398671557E-4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2.2143387442434236E-4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1.4725891347477994E-4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7.7913445488533159E-5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5.8144222202092363E-5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2.0069144803898026E-5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3.3693909417913858E-4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2.6206180927656354E-5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8.8845394535118165E-5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9.5738031966717288E-5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1.8705304017167964E-4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0.38691710836561993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0.51567610331845137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0.43647030444988011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0.51061213908905723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0.50979488446401644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0.47619047619047616</v>
      </c>
      <c r="G598" s="4">
        <f t="shared" ref="G598:K599" si="672">IFERROR(SUM(G584,G588)/SUM(G592,G595),"-")</f>
        <v>0.47619047619047666</v>
      </c>
      <c r="H598" s="4">
        <f t="shared" si="672"/>
        <v>0.47619047619047622</v>
      </c>
      <c r="I598" s="4">
        <f t="shared" si="672"/>
        <v>0.47619047619047605</v>
      </c>
      <c r="J598" s="4">
        <f t="shared" si="672"/>
        <v>0.47619047619047616</v>
      </c>
      <c r="K598" s="4">
        <f t="shared" si="672"/>
        <v>0.476190476190476</v>
      </c>
      <c r="L598" s="4">
        <f t="shared" ref="L598:O598" si="673">IFERROR(SUM(L584,L588)/SUM(L592,L595),"-")</f>
        <v>0.47619047619047633</v>
      </c>
      <c r="M598" s="4">
        <f t="shared" si="673"/>
        <v>0.47619047619047622</v>
      </c>
      <c r="N598" s="4">
        <f t="shared" si="673"/>
        <v>0.47619047619047644</v>
      </c>
      <c r="O598" s="4">
        <f t="shared" si="673"/>
        <v>0.47619047619047616</v>
      </c>
      <c r="P598" s="4">
        <f>IFERROR(SUM(P584,P588)/SUM(P592,P595),"-")</f>
        <v>0.47619047619047594</v>
      </c>
      <c r="Q598" s="4">
        <f>IFERROR(SUM(Q584,Q588)/SUM(Q592,Q595),"-")</f>
        <v>0.47619047619047639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0.46666666666666701</v>
      </c>
      <c r="L599" s="4">
        <f t="shared" ref="L599:O599" si="674">IFERROR(SUM(L585,L589)/SUM(L593,L596),"-")</f>
        <v>0.46666666666666662</v>
      </c>
      <c r="M599" s="4">
        <f t="shared" si="674"/>
        <v>0.46666666666666723</v>
      </c>
      <c r="N599" s="4">
        <f t="shared" si="674"/>
        <v>0.46666666666666667</v>
      </c>
      <c r="O599" s="4">
        <f t="shared" si="674"/>
        <v>0.46666666666666662</v>
      </c>
      <c r="P599" s="4">
        <f>IFERROR(SUM(P585,P589)/SUM(P593,P596),"-")</f>
        <v>0.46666666666666662</v>
      </c>
      <c r="Q599" s="4">
        <f>IFERROR(SUM(Q585,Q589)/SUM(Q593,Q596),"-")</f>
        <v>0.46666666666666684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0.2794842660386333</v>
      </c>
      <c r="G600" s="1">
        <f>[1]Other_transformation!C$12</f>
        <v>0.10094544214098712</v>
      </c>
      <c r="H600" s="1">
        <f>[1]Other_transformation!D$12</f>
        <v>1.0369481749996143</v>
      </c>
      <c r="I600" s="1">
        <f>[1]Other_transformation!E$12</f>
        <v>0.12043891955128506</v>
      </c>
      <c r="J600" s="1">
        <f>[1]Other_transformation!F$12</f>
        <v>6.7682667858083004E-4</v>
      </c>
      <c r="K600" s="1">
        <f>[1]Other_transformation!G$12</f>
        <v>7.5366410521815735E-4</v>
      </c>
      <c r="L600" s="1">
        <f>[1]Other_transformation!H$12</f>
        <v>6.2628275177934584E-4</v>
      </c>
      <c r="M600" s="1">
        <f>[1]Other_transformation!I$12</f>
        <v>2.682040207802501E-3</v>
      </c>
      <c r="N600" s="1">
        <f>[1]Other_transformation!J$12</f>
        <v>1.1996189905197231E-3</v>
      </c>
      <c r="O600" s="1">
        <f>[1]Other_transformation!K$12</f>
        <v>7.3345673405309265E-3</v>
      </c>
      <c r="P600" s="1">
        <f>[1]Other_transformation!L$12</f>
        <v>1.1490134923957133E-3</v>
      </c>
      <c r="Q600" s="1">
        <f>[1]Other_transformation!M$12</f>
        <v>4.5196312011524988E-3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0.2794842660386333</v>
      </c>
      <c r="G601" s="1">
        <f t="shared" ref="G601:K601" si="675">SUM(G602:G603)</f>
        <v>0.10094544214098712</v>
      </c>
      <c r="H601" s="1">
        <f t="shared" si="675"/>
        <v>1.0369481749996143</v>
      </c>
      <c r="I601" s="1">
        <f t="shared" si="675"/>
        <v>0.12043891955128506</v>
      </c>
      <c r="J601" s="1">
        <f t="shared" si="675"/>
        <v>6.7682667858083004E-4</v>
      </c>
      <c r="K601" s="1">
        <f t="shared" si="675"/>
        <v>7.5366410521815735E-4</v>
      </c>
      <c r="L601" s="1">
        <f t="shared" ref="L601:O601" si="676">SUM(L602:L603)</f>
        <v>6.2628275177934584E-4</v>
      </c>
      <c r="M601" s="1">
        <f t="shared" si="676"/>
        <v>2.682040207802501E-3</v>
      </c>
      <c r="N601" s="1">
        <f t="shared" si="676"/>
        <v>1.1996189905197231E-3</v>
      </c>
      <c r="O601" s="1">
        <f t="shared" si="676"/>
        <v>7.3345673405309265E-3</v>
      </c>
      <c r="P601" s="1">
        <f>SUM(P602:P603)</f>
        <v>1.1490134923957133E-3</v>
      </c>
      <c r="Q601" s="1">
        <f>SUM(Q602:Q603)</f>
        <v>4.5196312011524988E-3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0.2794842660386333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0.10094544214098712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1.0369481749996143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0.12043891955128506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6.7682667858083004E-4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4.6172582164150149E-4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3.3015462151004247E-4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9.7997595415774534E-4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4.5301560618425641E-4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2.9875731793900305E-3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4.6835431844724804E-4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1.77565621995757E-3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2.9193828357665581E-4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2.9612813026930337E-4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1.7020642536447555E-3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7.4660338433546654E-4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4.3469941611408965E-3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6.8065917394846535E-4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2.7439749811949293E-3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1.0424763123241028</v>
      </c>
      <c r="G604" s="3">
        <f t="shared" ref="G604:K604" si="678">G605+G608</f>
        <v>0.3765264991858821</v>
      </c>
      <c r="H604" s="3">
        <f t="shared" si="678"/>
        <v>3.8678166927485624</v>
      </c>
      <c r="I604" s="3">
        <f t="shared" si="678"/>
        <v>0.44923716992629315</v>
      </c>
      <c r="J604" s="3">
        <f t="shared" si="678"/>
        <v>2.5245635111064962E-3</v>
      </c>
      <c r="K604" s="3">
        <f t="shared" si="678"/>
        <v>2.9454587229089885E-3</v>
      </c>
      <c r="L604" s="3">
        <f t="shared" ref="L604:O604" si="679">L605+L608</f>
        <v>2.4722536040608402E-3</v>
      </c>
      <c r="M604" s="3">
        <f t="shared" si="679"/>
        <v>1.0786959531779907E-2</v>
      </c>
      <c r="N604" s="3">
        <f t="shared" si="679"/>
        <v>4.8180163914328805E-3</v>
      </c>
      <c r="O604" s="3">
        <f t="shared" si="679"/>
        <v>2.9357553494305154E-2</v>
      </c>
      <c r="P604" s="3">
        <f>P605+P608</f>
        <v>4.5989235466523046E-3</v>
      </c>
      <c r="Q604" s="3">
        <f>Q605+Q608</f>
        <v>1.8120452871648485E-2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0.58412211602074393</v>
      </c>
      <c r="G605" s="1">
        <f t="shared" ref="G605:K605" si="680">SUM(G606:G607)</f>
        <v>0.2109759740746632</v>
      </c>
      <c r="H605" s="1">
        <f t="shared" si="680"/>
        <v>2.1672216857491939</v>
      </c>
      <c r="I605" s="1">
        <f t="shared" si="680"/>
        <v>0.25171734186218564</v>
      </c>
      <c r="J605" s="1">
        <f t="shared" si="680"/>
        <v>1.4145677582339344E-3</v>
      </c>
      <c r="K605" s="1">
        <f t="shared" si="680"/>
        <v>1.5751579799059483E-3</v>
      </c>
      <c r="L605" s="1">
        <f t="shared" ref="L605:O605" si="681">SUM(L606:L607)</f>
        <v>1.3089309512188331E-3</v>
      </c>
      <c r="M605" s="1">
        <f t="shared" si="681"/>
        <v>5.6054640343072238E-3</v>
      </c>
      <c r="N605" s="1">
        <f t="shared" si="681"/>
        <v>2.5072036901862211E-3</v>
      </c>
      <c r="O605" s="1">
        <f t="shared" si="681"/>
        <v>1.5329245741709616E-2</v>
      </c>
      <c r="P605" s="1">
        <f>SUM(P606:P607)</f>
        <v>2.4014381991070413E-3</v>
      </c>
      <c r="Q605" s="1">
        <f>SUM(Q606:Q607)</f>
        <v>9.4460292104087146E-3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0.58412211602074393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0.2109759740746632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2.1672216857491939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0.25171734186218564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1.4145677582339344E-3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9.6500696723073791E-4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6.9002315895598802E-4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2.0481497441896868E-3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9.4680261692509614E-4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6.2440279449251556E-3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9.7886052555474817E-4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3.7111214997113205E-3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6.1015101267521024E-4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6.189077922628452E-4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3.557314290117537E-3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1.5604010732611251E-3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9.0852177967844609E-3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1.4225776735522929E-3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5.7349077106973942E-3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0.45835419630335883</v>
      </c>
      <c r="G608" s="1">
        <f t="shared" ref="G608:K608" si="682">SUM(G609:G610)</f>
        <v>0.1655505251112189</v>
      </c>
      <c r="H608" s="1">
        <f t="shared" si="682"/>
        <v>1.7005950069993685</v>
      </c>
      <c r="I608" s="1">
        <f t="shared" si="682"/>
        <v>0.19751982806410751</v>
      </c>
      <c r="J608" s="1">
        <f t="shared" si="682"/>
        <v>1.1099957528725617E-3</v>
      </c>
      <c r="K608" s="1">
        <f t="shared" si="682"/>
        <v>1.37030074300304E-3</v>
      </c>
      <c r="L608" s="1">
        <f t="shared" ref="L608:O608" si="683">SUM(L609:L610)</f>
        <v>1.1633226528420071E-3</v>
      </c>
      <c r="M608" s="1">
        <f t="shared" si="683"/>
        <v>5.1814954974726841E-3</v>
      </c>
      <c r="N608" s="1">
        <f t="shared" si="683"/>
        <v>2.3108127012466595E-3</v>
      </c>
      <c r="O608" s="1">
        <f t="shared" si="683"/>
        <v>1.4028307752595538E-2</v>
      </c>
      <c r="P608" s="1">
        <f>SUM(P609:P610)</f>
        <v>2.1974853475452637E-3</v>
      </c>
      <c r="Q608" s="1">
        <f>SUM(Q609:Q610)</f>
        <v>8.6744236612397701E-3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0.45835419630335883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0.1655505251112189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1.7005950069993685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0.19751982806410751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1.1099957528725617E-3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7.5723034749206291E-4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5.4145357927646947E-4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1.6071605648187014E-3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7.4294559414218061E-4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4.8996200141996514E-3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7.6810108225348623E-4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2.9120762007304158E-3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6.1307039551097712E-4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6.2186907356553771E-4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3.5743349326539824E-3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1.5678671071044791E-3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9.128687738395886E-3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1.4293842652917776E-3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5.7623474605093539E-3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0.26809651474530816</v>
      </c>
      <c r="G612">
        <f t="shared" ref="G612:K613" si="684">IFERROR(G602/SUM(G606,G609),"-")</f>
        <v>0.26809651474530821</v>
      </c>
      <c r="H612">
        <f t="shared" si="684"/>
        <v>0.26809651474530827</v>
      </c>
      <c r="I612">
        <f t="shared" si="684"/>
        <v>0.26809651474530838</v>
      </c>
      <c r="J612">
        <f t="shared" si="684"/>
        <v>0.26809651474530832</v>
      </c>
      <c r="K612">
        <f t="shared" si="684"/>
        <v>0.26809651474530827</v>
      </c>
      <c r="L612">
        <f t="shared" ref="L612:O612" si="685">IFERROR(L602/SUM(L606,L609),"-")</f>
        <v>0.26809651474530855</v>
      </c>
      <c r="M612">
        <f t="shared" si="685"/>
        <v>0.26809651474530843</v>
      </c>
      <c r="N612">
        <f t="shared" si="685"/>
        <v>0.26809651474530827</v>
      </c>
      <c r="O612">
        <f t="shared" si="685"/>
        <v>0.26809651474530849</v>
      </c>
      <c r="P612">
        <f>IFERROR(P602/SUM(P606,P609),"-")</f>
        <v>0.26809651474530843</v>
      </c>
      <c r="Q612">
        <f>IFERROR(Q602/SUM(Q606,Q609),"-")</f>
        <v>0.26809651474530827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0.23866348448687361</v>
      </c>
      <c r="L613">
        <f t="shared" ref="L613:O613" si="686">IFERROR(L603/SUM(L607,L610),"-")</f>
        <v>0.23866348448687319</v>
      </c>
      <c r="M613">
        <f t="shared" si="686"/>
        <v>0.23866348448687372</v>
      </c>
      <c r="N613">
        <f t="shared" si="686"/>
        <v>0.23866348448687352</v>
      </c>
      <c r="O613">
        <f t="shared" si="686"/>
        <v>0.23866348448687363</v>
      </c>
      <c r="P613">
        <f>IFERROR(P603/SUM(P607,P610),"-")</f>
        <v>0.23866348448687347</v>
      </c>
      <c r="Q613">
        <f>IFERROR(Q603/SUM(Q607,Q610),"-")</f>
        <v>0.23866348448687363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6.9574513292169371</v>
      </c>
      <c r="G614" s="3">
        <f t="shared" ref="G614" si="687">G615+G616+G621</f>
        <v>9.6924689353262004</v>
      </c>
      <c r="H614" s="3">
        <f t="shared" ref="H614" si="688">H615+H616+H621</f>
        <v>9.711668972534051</v>
      </c>
      <c r="I614" s="3">
        <f t="shared" ref="I614" si="689">I615+I616+I621</f>
        <v>10.190729540364584</v>
      </c>
      <c r="J614" s="3">
        <f t="shared" ref="J614" si="690">J615+J616+J621</f>
        <v>10.179623096718304</v>
      </c>
      <c r="K614" s="3">
        <f t="shared" ref="K614" si="691">K615+K616+K621</f>
        <v>12.806437190136062</v>
      </c>
      <c r="L614" s="3">
        <f t="shared" ref="L614:O614" si="692">L615+L616+L621</f>
        <v>15.090392518139621</v>
      </c>
      <c r="M614" s="3">
        <f t="shared" si="692"/>
        <v>15.834145847428747</v>
      </c>
      <c r="N614" s="3">
        <f t="shared" si="692"/>
        <v>16.577544908665981</v>
      </c>
      <c r="O614" s="3">
        <f t="shared" si="692"/>
        <v>18.046696326030585</v>
      </c>
      <c r="P614" s="3">
        <f>P615+P616+P621</f>
        <v>18.031924252045588</v>
      </c>
      <c r="Q614" s="3">
        <f>Q615+Q616+Q621</f>
        <v>18.043983858470771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1.3280202690520913</v>
      </c>
      <c r="G615" s="1">
        <f>[1]Other_transformation!C$19</f>
        <v>3.9445641148019543</v>
      </c>
      <c r="H615" s="1">
        <f>[1]Other_transformation!D$19</f>
        <v>4.3847720294980173</v>
      </c>
      <c r="I615" s="1">
        <f>[1]Other_transformation!E$19</f>
        <v>4.3847781489003808</v>
      </c>
      <c r="J615" s="1">
        <f>[1]Other_transformation!F$19</f>
        <v>4.3847812935856103</v>
      </c>
      <c r="K615" s="1">
        <f>[1]Other_transformation!G$19</f>
        <v>4.3904653113340579</v>
      </c>
      <c r="L615" s="1">
        <f>[1]Other_transformation!H$19</f>
        <v>5.8656206722758633</v>
      </c>
      <c r="M615" s="1">
        <f>[1]Other_transformation!I$19</f>
        <v>5.8657808204061457</v>
      </c>
      <c r="N615" s="1">
        <f>[1]Other_transformation!J$19</f>
        <v>5.8657874193726389</v>
      </c>
      <c r="O615" s="1">
        <f>[1]Other_transformation!K$19</f>
        <v>6.5865357387699115</v>
      </c>
      <c r="P615" s="1">
        <f>[1]Other_transformation!L$19</f>
        <v>6.5865809655515504</v>
      </c>
      <c r="Q615" s="1">
        <f>[1]Other_transformation!M$19</f>
        <v>6.5909344095569908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5.6294310601648458</v>
      </c>
      <c r="G616" s="1">
        <f>[1]Other_transformation!C$20</f>
        <v>5.747405651371845</v>
      </c>
      <c r="H616" s="1">
        <f>[1]Other_transformation!D$20</f>
        <v>5.326878912624184</v>
      </c>
      <c r="I616" s="1">
        <f>[1]Other_transformation!E$20</f>
        <v>5.8044770156188648</v>
      </c>
      <c r="J616" s="1">
        <f>[1]Other_transformation!F$20</f>
        <v>5.7923346178900292</v>
      </c>
      <c r="K616" s="1">
        <f>[1]Other_transformation!G$20</f>
        <v>8.4132301330527053</v>
      </c>
      <c r="L616" s="1">
        <f>[1]Other_transformation!H$20</f>
        <v>9.2207978159472113</v>
      </c>
      <c r="M616" s="1">
        <f>[1]Other_transformation!I$20</f>
        <v>9.9638586525519539</v>
      </c>
      <c r="N616" s="1">
        <f>[1]Other_transformation!J$20</f>
        <v>10.707409727553399</v>
      </c>
      <c r="O616" s="1">
        <f>[1]Other_transformation!K$20</f>
        <v>11.453389678540319</v>
      </c>
      <c r="P616" s="1">
        <f>[1]Other_transformation!L$20</f>
        <v>11.437318951626914</v>
      </c>
      <c r="Q616" s="1">
        <f>[1]Other_transformation!M$20</f>
        <v>11.437035913803124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5.6294310601648458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5.747405651371845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5.326878912624184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5.8044770156188648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5.7923346178900292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8.4092137181090525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9.2113745635750792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9.8456134172032961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10.596299396921278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11.318893975914541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11.405391587158785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11.413454302757996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3.2307537400999412E-3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8.7795415104406065E-3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0.11193819664946618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0.10815039023682593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0.12632786951542202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2.4977647222945005E-2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1.8565629562217051E-2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7.8566120355282835E-4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6.4371086169086084E-4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6.3070386991916612E-3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2.9599403952942018E-3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8.1678331103564161E-3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6.9497172451823633E-3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5.015981482911689E-3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4.9916915240181929E-4</v>
      </c>
      <c r="H621" s="1">
        <f>[1]Other_transformation!D$21</f>
        <v>1.8030411849693067E-5</v>
      </c>
      <c r="I621" s="1">
        <f>[1]Other_transformation!E$21</f>
        <v>1.4743758453383477E-3</v>
      </c>
      <c r="J621" s="1">
        <f>[1]Other_transformation!F$21</f>
        <v>2.5071852426655997E-3</v>
      </c>
      <c r="K621" s="1">
        <f>[1]Other_transformation!G$21</f>
        <v>2.7417457492983507E-3</v>
      </c>
      <c r="L621" s="1">
        <f>[1]Other_transformation!H$21</f>
        <v>3.9740299165461936E-3</v>
      </c>
      <c r="M621" s="1">
        <f>[1]Other_transformation!I$21</f>
        <v>4.5063744706479924E-3</v>
      </c>
      <c r="N621" s="1">
        <f>[1]Other_transformation!J$21</f>
        <v>4.3477617399435226E-3</v>
      </c>
      <c r="O621" s="1">
        <f>[1]Other_transformation!K$21</f>
        <v>6.7709087203546622E-3</v>
      </c>
      <c r="P621" s="1">
        <f>[1]Other_transformation!L$21</f>
        <v>8.0243348671218719E-3</v>
      </c>
      <c r="Q621" s="1">
        <f>[1]Other_transformation!M$21</f>
        <v>1.6013535110654373E-2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4.9916915240181929E-4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1.8030411849693067E-5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1.4743758453383477E-3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2.5071852426655997E-3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1.4371716909478405E-3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2.1876358444282507E-3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1.145522519328262E-3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1.0306362889277E-3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1.3894658936995916E-3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1.8752654618949833E-3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5.4880418011402235E-3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1.3045740583505102E-3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1.7863940721179433E-3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3.3608519513197307E-3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3.3171254510158225E-3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5.3814428266550701E-3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6.1490694052268886E-3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1.0525493309514151E-2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0.11258862120329693</v>
      </c>
      <c r="G624" s="3">
        <f t="shared" ref="G624" si="693">G625+G626+G631</f>
        <v>0.114968079793533</v>
      </c>
      <c r="H624" s="3">
        <f t="shared" ref="H624" si="694">H625+H626+H631</f>
        <v>0.10653757825248379</v>
      </c>
      <c r="I624" s="3">
        <f t="shared" ref="I624" si="695">I625+I626+I631</f>
        <v>0.11614851534619088</v>
      </c>
      <c r="J624" s="3">
        <f t="shared" ref="J624" si="696">J625+J626+J631</f>
        <v>0.11594697976750711</v>
      </c>
      <c r="K624" s="3">
        <f t="shared" ref="K624" si="697">K625+K626+K631</f>
        <v>0.16830822792099395</v>
      </c>
      <c r="L624" s="3">
        <f t="shared" ref="L624:O624" si="698">L625+L626+L631</f>
        <v>0.18439592821728587</v>
      </c>
      <c r="M624" s="3">
        <f t="shared" si="698"/>
        <v>0.19709385531200566</v>
      </c>
      <c r="N624" s="3">
        <f t="shared" si="698"/>
        <v>0.21210572952841128</v>
      </c>
      <c r="O624" s="3">
        <f t="shared" si="698"/>
        <v>0.22665991320081913</v>
      </c>
      <c r="P624" s="3">
        <f>P625+P626+P631</f>
        <v>0.22842938331255944</v>
      </c>
      <c r="Q624" s="3">
        <f>Q625+Q626+Q631</f>
        <v>0.22890962745958621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0.11258862120329693</v>
      </c>
      <c r="G626" s="1">
        <f t="shared" ref="G626:K626" si="699">SUM(G627:G630)</f>
        <v>0.11494811302743693</v>
      </c>
      <c r="H626" s="1">
        <f t="shared" si="699"/>
        <v>0.10653757825248379</v>
      </c>
      <c r="I626" s="1">
        <f t="shared" si="699"/>
        <v>0.11608954031237734</v>
      </c>
      <c r="J626" s="1">
        <f t="shared" si="699"/>
        <v>0.11584669235780048</v>
      </c>
      <c r="K626" s="1">
        <f t="shared" si="699"/>
        <v>0.16818427436218117</v>
      </c>
      <c r="L626" s="1">
        <f t="shared" ref="L626:O626" si="700">SUM(L627:L630)</f>
        <v>0.18422749127150162</v>
      </c>
      <c r="M626" s="1">
        <f t="shared" si="700"/>
        <v>0.19691226834406594</v>
      </c>
      <c r="N626" s="1">
        <f t="shared" si="700"/>
        <v>0.21192598793842576</v>
      </c>
      <c r="O626" s="1">
        <f t="shared" si="700"/>
        <v>0.22637787951829069</v>
      </c>
      <c r="P626" s="1">
        <f>SUM(P627:P630)</f>
        <v>0.22810783174317581</v>
      </c>
      <c r="Q626" s="1">
        <f>SUM(Q627:Q630)</f>
        <v>0.22826908605516003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0.11258862120329693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0.11494811302743693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0.10653757825248379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0.11608954031237734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0.11584669235780048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0.16818427436218117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0.18422749127150162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0.19691226834406594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0.21192598793842576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0.22637787951829069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0.22810783174317581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0.22826908605516003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1.9966766096072798E-5</v>
      </c>
      <c r="H631" s="1">
        <f t="shared" si="701"/>
        <v>0</v>
      </c>
      <c r="I631" s="1">
        <f t="shared" si="701"/>
        <v>5.8975033813534015E-5</v>
      </c>
      <c r="J631" s="1">
        <f t="shared" si="701"/>
        <v>1.0028740970662417E-4</v>
      </c>
      <c r="K631" s="1">
        <f t="shared" si="701"/>
        <v>1.2395355881277968E-4</v>
      </c>
      <c r="L631" s="1">
        <f t="shared" ref="L631:O631" si="702">SUM(L632:L633)</f>
        <v>1.6843694578425882E-4</v>
      </c>
      <c r="M631" s="1">
        <f t="shared" si="702"/>
        <v>1.815869679397253E-4</v>
      </c>
      <c r="N631" s="1">
        <f t="shared" si="702"/>
        <v>1.7974158998550519E-4</v>
      </c>
      <c r="O631" s="1">
        <f t="shared" si="702"/>
        <v>2.8203368252842619E-4</v>
      </c>
      <c r="P631" s="1">
        <f>SUM(P632:P633)</f>
        <v>3.2155156938361502E-4</v>
      </c>
      <c r="Q631" s="1">
        <f>SUM(Q632:Q633)</f>
        <v>6.4054140442617647E-4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1.9966766096072798E-5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5.8975033813534015E-5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1.0028740970662417E-4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5.748686763791377E-5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8.7505433777130219E-5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4.5820900773130549E-5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4.122545155710805E-5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5.5578635747983719E-5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7.501061847579948E-5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2.1952167204560935E-4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6.6466691174865927E-5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8.0931512007128604E-5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1.3576606716659474E-4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1.3851613842839715E-4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2.2645504678044247E-4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2.4654095090781555E-4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4.2101973238056707E-4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5.9900298288218398E-5</v>
      </c>
      <c r="H634" s="3">
        <f t="shared" ref="H634" si="704">H635+H636+H641</f>
        <v>0</v>
      </c>
      <c r="I634" s="3">
        <f t="shared" ref="I634" si="705">I635+I636+I641</f>
        <v>1.769251014406018E-4</v>
      </c>
      <c r="J634" s="3">
        <f t="shared" ref="J634" si="706">J635+J636+J641</f>
        <v>3.0086222911987237E-4</v>
      </c>
      <c r="K634" s="3">
        <f t="shared" ref="K634" si="707">K635+K636+K641</f>
        <v>3.3409856355962026E-4</v>
      </c>
      <c r="L634" s="3">
        <f t="shared" ref="L634:O634" si="708">L635+L636+L641</f>
        <v>4.7895835216905897E-4</v>
      </c>
      <c r="M634" s="3">
        <f t="shared" si="708"/>
        <v>5.4076493647775927E-4</v>
      </c>
      <c r="N634" s="3">
        <f t="shared" si="708"/>
        <v>5.2173140879322312E-4</v>
      </c>
      <c r="O634" s="3">
        <f t="shared" si="708"/>
        <v>8.1306084727802898E-4</v>
      </c>
      <c r="P634" s="3">
        <f>P635+P636+P641</f>
        <v>9.6292018405462563E-4</v>
      </c>
      <c r="Q634" s="3">
        <f>Q635+Q636+Q641</f>
        <v>1.921624213278524E-3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5.9900298288218398E-5</v>
      </c>
      <c r="H641" s="1">
        <f t="shared" ref="H641" si="716">SUM(H642:H643)</f>
        <v>0</v>
      </c>
      <c r="I641" s="1">
        <f t="shared" ref="I641" si="717">SUM(I642:I643)</f>
        <v>1.769251014406018E-4</v>
      </c>
      <c r="J641" s="1">
        <f t="shared" ref="J641" si="718">SUM(J642:J643)</f>
        <v>3.0086222911987237E-4</v>
      </c>
      <c r="K641" s="1">
        <f t="shared" ref="K641" si="719">SUM(K642:K643)</f>
        <v>3.3409856355962026E-4</v>
      </c>
      <c r="L641" s="1">
        <f t="shared" ref="L641:O641" si="720">SUM(L642:L643)</f>
        <v>4.7895835216905897E-4</v>
      </c>
      <c r="M641" s="1">
        <f t="shared" si="720"/>
        <v>5.4076493647775927E-4</v>
      </c>
      <c r="N641" s="1">
        <f t="shared" si="720"/>
        <v>5.2173140879322312E-4</v>
      </c>
      <c r="O641" s="1">
        <f t="shared" si="720"/>
        <v>8.1306084727802898E-4</v>
      </c>
      <c r="P641" s="1">
        <f>SUM(P642:P643)</f>
        <v>9.6292018405462563E-4</v>
      </c>
      <c r="Q641" s="1">
        <f>SUM(Q642:Q643)</f>
        <v>1.921624213278524E-3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5.9900298288218398E-5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1.769251014406018E-4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3.0086222911987237E-4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1.7246060291374105E-4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2.6251630133139014E-4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1.374627023193914E-4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1.2367635467132391E-4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1.6673590724395113E-4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2.2503185542739796E-4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6.5856501613682707E-4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1.6163796064587921E-4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2.1644205083766883E-4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4.0330223415836785E-4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3.9805505412189926E-4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6.4632494003407791E-4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7.3788832862722766E-4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1.263059197141697E-3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13.477542575223843</v>
      </c>
      <c r="G644" s="3">
        <f t="shared" ref="G644" si="721">G645+G646+G651</f>
        <v>21.164380735248116</v>
      </c>
      <c r="H644" s="3">
        <f t="shared" ref="H644" si="722">H645+H646+H651</f>
        <v>21.699660144326685</v>
      </c>
      <c r="I644" s="3">
        <f t="shared" ref="I644" si="723">I645+I646+I651</f>
        <v>22.522839536101809</v>
      </c>
      <c r="J644" s="3">
        <f t="shared" ref="J644" si="724">J645+J646+J651</f>
        <v>22.503364837007336</v>
      </c>
      <c r="K644" s="3">
        <f t="shared" ref="K644" si="725">K645+K646+K651</f>
        <v>27.025529049283584</v>
      </c>
      <c r="L644" s="3">
        <f t="shared" ref="L644:O644" si="726">L645+L646+L651</f>
        <v>32.633167722394916</v>
      </c>
      <c r="M644" s="3">
        <f t="shared" si="726"/>
        <v>33.881463608547236</v>
      </c>
      <c r="N644" s="3">
        <f t="shared" si="726"/>
        <v>35.161288829913261</v>
      </c>
      <c r="O644" s="3">
        <f t="shared" si="726"/>
        <v>38.502888378057271</v>
      </c>
      <c r="P644" s="3">
        <f>P645+P646+P651</f>
        <v>38.506830563731967</v>
      </c>
      <c r="Q644" s="3">
        <f>Q645+Q646+Q651</f>
        <v>38.532344432010134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3.7981379694889736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11.281453368333592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12.540448004364302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12.540465505855078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12.540474499654826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12.556730790415399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16.77567512270894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16.776133146361559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16.776152019405714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18.837492212881926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18.837621561477427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18.850072411332985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9.6794046057348702</v>
      </c>
      <c r="G646" s="1">
        <f t="shared" ref="G646" si="727">SUM(G647:G650)</f>
        <v>9.8822534885587832</v>
      </c>
      <c r="H646" s="1">
        <f t="shared" ref="H646" si="728">SUM(H647:H650)</f>
        <v>9.1591877989063857</v>
      </c>
      <c r="I646" s="1">
        <f t="shared" ref="I646" si="729">SUM(I647:I650)</f>
        <v>9.9803836228555234</v>
      </c>
      <c r="J646" s="1">
        <f t="shared" ref="J646" si="730">SUM(J647:J650)</f>
        <v>9.9595056372749085</v>
      </c>
      <c r="K646" s="1">
        <f t="shared" ref="K646" si="731">SUM(K647:K650)</f>
        <v>14.464904773927129</v>
      </c>
      <c r="L646" s="1">
        <f t="shared" ref="L646:O646" si="732">SUM(L647:L650)</f>
        <v>15.85186457217166</v>
      </c>
      <c r="M646" s="1">
        <f t="shared" si="732"/>
        <v>17.098751894817465</v>
      </c>
      <c r="N646" s="1">
        <f t="shared" si="732"/>
        <v>18.378778810046747</v>
      </c>
      <c r="O646" s="1">
        <f t="shared" si="732"/>
        <v>19.655462898641115</v>
      </c>
      <c r="P646" s="1">
        <f>SUM(P647:P650)</f>
        <v>19.657469813682081</v>
      </c>
      <c r="Q646" s="1">
        <f>SUM(Q647:Q650)</f>
        <v>19.65910363017219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9.6794046057348702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9.8822534885587832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9.1591877989063857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9.9803836228555234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9.9595056372749085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14.459042330165792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15.838300606741361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16.928829012779829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18.2195799344778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19.462029699158201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19.610756163291871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19.624619426856462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4.6153624858570625E-3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1.2542202157772289E-2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0.15991170949923736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0.15450055748117991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0.18046838502203141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3.5682353175635687E-2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2.6522327946024351E-2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1.2470812754806794E-3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1.0217632725251756E-3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1.0011172538399457E-2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4.6983180877685771E-3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1.29648144608832E-2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1.1031297214575176E-2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7.9618753697010877E-3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6.7387835574245637E-4</v>
      </c>
      <c r="H651" s="1">
        <f t="shared" ref="H651" si="734">SUM(H652:H653)</f>
        <v>2.4341055997085623E-5</v>
      </c>
      <c r="I651" s="1">
        <f t="shared" ref="I651" si="735">SUM(I652:I653)</f>
        <v>1.9904073912067714E-3</v>
      </c>
      <c r="J651" s="1">
        <f t="shared" ref="J651" si="736">SUM(J652:J653)</f>
        <v>3.38470007759856E-3</v>
      </c>
      <c r="K651" s="1">
        <f t="shared" ref="K651" si="737">SUM(K652:K653)</f>
        <v>3.8934849410553049E-3</v>
      </c>
      <c r="L651" s="1">
        <f t="shared" ref="L651:O651" si="738">SUM(L652:L653)</f>
        <v>5.6280275143220076E-3</v>
      </c>
      <c r="M651" s="1">
        <f t="shared" si="738"/>
        <v>6.5785673682055099E-3</v>
      </c>
      <c r="N651" s="1">
        <f t="shared" si="738"/>
        <v>6.3580004608006302E-3</v>
      </c>
      <c r="O651" s="1">
        <f t="shared" si="738"/>
        <v>9.9332665342225391E-3</v>
      </c>
      <c r="P651" s="1">
        <f>SUM(P652:P653)</f>
        <v>1.1739188572463321E-2</v>
      </c>
      <c r="Q651" s="1">
        <f>SUM(Q652:Q653)</f>
        <v>2.3168390504966382E-2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6.7387835574245637E-4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2.4341055997085623E-5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1.9904073912067714E-3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3.38470007759856E-3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1.9401817827795866E-3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2.95330838997814E-3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1.5464554010931552E-3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1.3913589900523954E-3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1.8757789564944488E-3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2.5316083735582263E-3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7.4088564315393061E-3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1.953303158275718E-3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2.6747191243438675E-3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5.0321119671123543E-3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4.9666414707482346E-3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8.0574875777280897E-3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9.2075801989050937E-3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1.5759534073427076E-2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0.3496503496503503</v>
      </c>
      <c r="G655" s="4">
        <f t="shared" si="739"/>
        <v>0.34965034965034958</v>
      </c>
      <c r="H655" s="4">
        <f t="shared" si="739"/>
        <v>0.34965034965035041</v>
      </c>
      <c r="I655" s="4">
        <f t="shared" si="739"/>
        <v>0.34965034965034997</v>
      </c>
      <c r="J655" s="4">
        <f t="shared" si="739"/>
        <v>0.34965034965035019</v>
      </c>
      <c r="K655" s="4">
        <f t="shared" si="739"/>
        <v>0.34965034965034986</v>
      </c>
      <c r="L655" s="4">
        <f t="shared" ref="L655:O655" si="740">IFERROR(SUM(L635,L625,L615)/L645,"-")</f>
        <v>0.34965034965035025</v>
      </c>
      <c r="M655" s="4">
        <f t="shared" si="740"/>
        <v>0.34965034965035002</v>
      </c>
      <c r="N655" s="4">
        <f t="shared" si="740"/>
        <v>0.34965034965035036</v>
      </c>
      <c r="O655" s="4">
        <f t="shared" si="740"/>
        <v>0.34965034965035002</v>
      </c>
      <c r="P655" s="4">
        <f>IFERROR(SUM(P635,P625,P615)/P645,"-")</f>
        <v>0.3496503496503498</v>
      </c>
      <c r="Q655" s="4">
        <f>IFERROR(SUM(Q635,Q625,Q615)/Q645,"-")</f>
        <v>0.3496503496503498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0.59322033898305082</v>
      </c>
      <c r="G656" s="4">
        <f t="shared" si="741"/>
        <v>0.59322033898305127</v>
      </c>
      <c r="H656" s="4">
        <f t="shared" si="741"/>
        <v>0.5932203389830506</v>
      </c>
      <c r="I656" s="4">
        <f t="shared" si="741"/>
        <v>0.59322033898305082</v>
      </c>
      <c r="J656" s="4">
        <f t="shared" si="741"/>
        <v>0.59322033898305115</v>
      </c>
      <c r="K656" s="4">
        <f t="shared" si="741"/>
        <v>0.59322033898305093</v>
      </c>
      <c r="L656" s="4">
        <f t="shared" ref="L656:O656" si="742">IFERROR(SUM(L637,L627,L617)/L647,"-")</f>
        <v>0.59322033898305149</v>
      </c>
      <c r="M656" s="4">
        <f t="shared" si="742"/>
        <v>0.59322033898305115</v>
      </c>
      <c r="N656" s="4">
        <f t="shared" si="742"/>
        <v>0.59322033898305038</v>
      </c>
      <c r="O656" s="4">
        <f t="shared" si="742"/>
        <v>0.59322033898305093</v>
      </c>
      <c r="P656" s="4">
        <f t="shared" ref="P656:Q659" si="743">IFERROR(SUM(P637,P627,P617)/P647,"-")</f>
        <v>0.59322033898305104</v>
      </c>
      <c r="Q656" s="4">
        <f t="shared" si="743"/>
        <v>0.59322033898305093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0.6999999999999994</v>
      </c>
      <c r="L658" s="4">
        <f t="shared" ref="L658:O658" si="745">IFERROR(SUM(L639,L629,L619)/L649,"-")</f>
        <v>0.7000000000000004</v>
      </c>
      <c r="M658" s="4">
        <f t="shared" si="745"/>
        <v>0.70000000000000018</v>
      </c>
      <c r="N658" s="4">
        <f t="shared" si="745"/>
        <v>0.7</v>
      </c>
      <c r="O658" s="4">
        <f t="shared" si="745"/>
        <v>0.70000000000000018</v>
      </c>
      <c r="P658" s="4">
        <f t="shared" si="743"/>
        <v>0.70000000000000073</v>
      </c>
      <c r="Q658" s="4">
        <f t="shared" si="743"/>
        <v>0.70000000000000018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0.63000000000000023</v>
      </c>
      <c r="L659" s="4">
        <f t="shared" ref="L659:O659" si="746">IFERROR(SUM(L640,L630,L620)/L650,"-")</f>
        <v>0.63000000000000023</v>
      </c>
      <c r="M659" s="4">
        <f t="shared" si="746"/>
        <v>0.63000000000000034</v>
      </c>
      <c r="N659" s="4">
        <f t="shared" si="746"/>
        <v>0.62999999999999967</v>
      </c>
      <c r="O659" s="4">
        <f t="shared" si="746"/>
        <v>0.63</v>
      </c>
      <c r="P659" s="4">
        <f t="shared" si="743"/>
        <v>0.63000000000000023</v>
      </c>
      <c r="Q659" s="4">
        <f t="shared" si="743"/>
        <v>0.63000000000000045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0.85925925925925895</v>
      </c>
      <c r="H660" s="4">
        <f t="shared" si="747"/>
        <v>0.74074074074074125</v>
      </c>
      <c r="I660" s="4">
        <f t="shared" si="747"/>
        <v>0.8592592592592585</v>
      </c>
      <c r="J660" s="4">
        <f t="shared" si="747"/>
        <v>0.85925925925925928</v>
      </c>
      <c r="K660" s="4">
        <f t="shared" si="747"/>
        <v>0.85925925925925861</v>
      </c>
      <c r="L660" s="4">
        <f t="shared" ref="L660:O660" si="748">IFERROR(SUM(L642,L632,L622)/L652,"-")</f>
        <v>0.85925925925925883</v>
      </c>
      <c r="M660" s="4">
        <f t="shared" si="748"/>
        <v>0.85925925925925839</v>
      </c>
      <c r="N660" s="4">
        <f t="shared" si="748"/>
        <v>0.85925925925925906</v>
      </c>
      <c r="O660" s="4">
        <f t="shared" si="748"/>
        <v>0.85925925925925928</v>
      </c>
      <c r="P660" s="4">
        <f>IFERROR(SUM(P642,P632,P622)/P652,"-")</f>
        <v>0.85925925925925972</v>
      </c>
      <c r="Q660" s="4">
        <f>IFERROR(SUM(Q642,Q632,Q622)/Q652,"-")</f>
        <v>0.85925925925925883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0.78465992525411687</v>
      </c>
      <c r="L661" s="4">
        <f t="shared" ref="L661:O661" si="749">IFERROR(SUM(L643,L633,L623)/L653,"-")</f>
        <v>0.77906035665479734</v>
      </c>
      <c r="M661" s="4">
        <f t="shared" si="749"/>
        <v>0.77500665289898907</v>
      </c>
      <c r="N661" s="4">
        <f t="shared" si="749"/>
        <v>0.77591601211060479</v>
      </c>
      <c r="O661" s="4">
        <f t="shared" si="749"/>
        <v>0.7762001186023606</v>
      </c>
      <c r="P661" s="4">
        <f>IFERROR(SUM(P643,P633,P623)/P653,"-")</f>
        <v>0.77474195506982402</v>
      </c>
      <c r="Q661" s="4">
        <f>IFERROR(SUM(Q643,Q633,Q623)/Q653,"-")</f>
        <v>0.77474195506982491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4.9652268089421152E-3</v>
      </c>
      <c r="G662" s="3">
        <f t="shared" ref="G662:K662" si="750">SUM(G663,G667,G676)</f>
        <v>1.8347382798774261E-2</v>
      </c>
      <c r="H662" s="3">
        <f t="shared" si="750"/>
        <v>1.8408922431680106E-2</v>
      </c>
      <c r="I662" s="3">
        <f t="shared" si="750"/>
        <v>0.43316305609896233</v>
      </c>
      <c r="J662" s="3">
        <f t="shared" si="750"/>
        <v>12.567351517578299</v>
      </c>
      <c r="K662" s="3">
        <f t="shared" si="750"/>
        <v>19.545702150803724</v>
      </c>
      <c r="L662" s="3">
        <f t="shared" ref="L662:O662" si="751">SUM(L663,L667,L676)</f>
        <v>22.034458916354964</v>
      </c>
      <c r="M662" s="3">
        <f t="shared" si="751"/>
        <v>33.807322375456039</v>
      </c>
      <c r="N662" s="3">
        <f t="shared" si="751"/>
        <v>38.267363129714383</v>
      </c>
      <c r="O662" s="3">
        <f t="shared" si="751"/>
        <v>38.555414799547513</v>
      </c>
      <c r="P662" s="3">
        <f>SUM(P663,P667,P676)</f>
        <v>41.303219845353006</v>
      </c>
      <c r="Q662" s="3">
        <f>SUM(Q663,Q667,Q676)</f>
        <v>41.305248355548898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4.9652268089421152E-3</v>
      </c>
      <c r="G663" s="1">
        <f>[1]Other_transformation!C$28</f>
        <v>1.8347382798774261E-2</v>
      </c>
      <c r="H663" s="1">
        <f>[1]Other_transformation!D$28</f>
        <v>1.8408922431680106E-2</v>
      </c>
      <c r="I663" s="1">
        <f>[1]Other_transformation!E$28</f>
        <v>0.42746799562713439</v>
      </c>
      <c r="J663" s="1">
        <f>[1]Other_transformation!F$28</f>
        <v>11.961326719424303</v>
      </c>
      <c r="K663" s="1">
        <f>[1]Other_transformation!G$28</f>
        <v>19.245018264847069</v>
      </c>
      <c r="L663" s="1">
        <f>[1]Other_transformation!H$28</f>
        <v>21.240158144950488</v>
      </c>
      <c r="M663" s="1">
        <f>[1]Other_transformation!I$28</f>
        <v>32.96396639043499</v>
      </c>
      <c r="N663" s="1">
        <f>[1]Other_transformation!J$28</f>
        <v>32.963952478775603</v>
      </c>
      <c r="O663" s="1">
        <f>[1]Other_transformation!K$28</f>
        <v>32.96409725586274</v>
      </c>
      <c r="P663" s="1">
        <f>[1]Other_transformation!L$28</f>
        <v>32.964199384696698</v>
      </c>
      <c r="Q663" s="1">
        <f>[1]Other_transformation!M$28</f>
        <v>32.964942725974872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4.9652268089421152E-3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1.8347382798774261E-2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1.8408922431680106E-2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0.42746090288210098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11.961135714123408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14.294059080519892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11.942336131329526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23.365982049355054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23.395953870504933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23.418710374517179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23.41831948168203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23.395592570504355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7.0927450334106662E-6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1.9100530089573292E-4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4.9102081636454287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9.2504161931505617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9.5114011170421033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9.5114038531408482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9.5114072955821403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9.5114112445506116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9.5114221735120985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4.075102068174926E-2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4.7405820470401067E-2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8.6583224037830378E-2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5.6594755129822552E-2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3.3979585763420736E-2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3.4468658464054357E-2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5.7927981958418549E-2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1.271927737856494E-3</v>
      </c>
      <c r="N667" s="1">
        <f>SUM([1]Other_transformation!J$29:J$30)</f>
        <v>1.4584147007337708E-3</v>
      </c>
      <c r="O667" s="1">
        <f>SUM([1]Other_transformation!K$29:K$30)</f>
        <v>1.4674039642618235E-3</v>
      </c>
      <c r="P667" s="1">
        <f>SUM([1]Other_transformation!L$29:L$30)</f>
        <v>1.4547489222954853E-3</v>
      </c>
      <c r="Q667" s="1">
        <f>SUM([1]Other_transformation!M$29:M$30)</f>
        <v>1.9903019262837839E-3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6.0652589241769954E-4</v>
      </c>
      <c r="N668" s="1">
        <f>[1]Other_transformation!J$29</f>
        <v>4.4854208425323559E-4</v>
      </c>
      <c r="O668" s="1">
        <f>[1]Other_transformation!K$29</f>
        <v>6.0489078712302482E-4</v>
      </c>
      <c r="P668" s="1">
        <f>[1]Other_transformation!L$29</f>
        <v>5.0267516530270746E-4</v>
      </c>
      <c r="Q668" s="1">
        <f>[1]Other_transformation!M$29</f>
        <v>9.1811652629718451E-4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6.6540184543879442E-4</v>
      </c>
      <c r="N669" s="1">
        <f>[1]Other_transformation!J$30</f>
        <v>1.0098726164805352E-3</v>
      </c>
      <c r="O669" s="1">
        <f>[1]Other_transformation!K$30</f>
        <v>8.6251317713879872E-4</v>
      </c>
      <c r="P669" s="1">
        <f>[1]Other_transformation!L$30</f>
        <v>9.5207375699277782E-4</v>
      </c>
      <c r="Q669" s="1">
        <f>[1]Other_transformation!M$30</f>
        <v>1.0721853999865994E-3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1.271927737856494E-3</v>
      </c>
      <c r="N673" s="1">
        <f t="shared" si="764"/>
        <v>1.4584147007337708E-3</v>
      </c>
      <c r="O673" s="1">
        <f t="shared" si="764"/>
        <v>1.4674039642618235E-3</v>
      </c>
      <c r="P673" s="1">
        <f>SUM(P674:P675)</f>
        <v>1.4547489222954853E-3</v>
      </c>
      <c r="Q673" s="1">
        <f>SUM(Q674:Q675)</f>
        <v>1.9903019262837839E-3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6.0652589241769954E-4</v>
      </c>
      <c r="N674" s="1">
        <f>IFERROR([1]Energy_Balances!J$157/([1]Energy_Balances!J$157+[1]Energy_Balances!J$72),0)*N668</f>
        <v>4.4854208425323559E-4</v>
      </c>
      <c r="O674" s="1">
        <f>IFERROR([1]Energy_Balances!K$157/([1]Energy_Balances!K$157+[1]Energy_Balances!K$72),0)*O668</f>
        <v>6.0489078712302482E-4</v>
      </c>
      <c r="P674" s="1">
        <f>IFERROR([1]Energy_Balances!L$157/([1]Energy_Balances!L$157+[1]Energy_Balances!L$72),0)*P668</f>
        <v>5.0267516530270746E-4</v>
      </c>
      <c r="Q674" s="1">
        <f>IFERROR([1]Energy_Balances!M$157/([1]Energy_Balances!M$157+[1]Energy_Balances!M$72),0)*Q668</f>
        <v>9.1811652629718451E-4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6.6540184543879442E-4</v>
      </c>
      <c r="N675" s="1">
        <f>IFERROR([1]Energy_Balances!J$157/([1]Energy_Balances!J$157+[1]Energy_Balances!J$72),0)*N669</f>
        <v>1.0098726164805352E-3</v>
      </c>
      <c r="O675" s="1">
        <f>IFERROR([1]Energy_Balances!K$157/([1]Energy_Balances!K$157+[1]Energy_Balances!K$72),0)*O669</f>
        <v>8.6251317713879872E-4</v>
      </c>
      <c r="P675" s="1">
        <f>IFERROR([1]Energy_Balances!L$157/([1]Energy_Balances!L$157+[1]Energy_Balances!L$72),0)*P669</f>
        <v>9.5207375699277782E-4</v>
      </c>
      <c r="Q675" s="1">
        <f>IFERROR([1]Energy_Balances!M$157/([1]Energy_Balances!M$157+[1]Energy_Balances!M$72),0)*Q669</f>
        <v>1.0721853999865994E-3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5.6950604718279379E-3</v>
      </c>
      <c r="J676" s="1">
        <f t="shared" si="767"/>
        <v>0.60602479815399535</v>
      </c>
      <c r="K676" s="1">
        <f t="shared" si="767"/>
        <v>0.30068388595665602</v>
      </c>
      <c r="L676" s="1">
        <f t="shared" ref="L676:O676" si="768">SUM(L677:L678)</f>
        <v>0.79430077140447719</v>
      </c>
      <c r="M676" s="1">
        <f t="shared" si="768"/>
        <v>0.84208405728319469</v>
      </c>
      <c r="N676" s="1">
        <f t="shared" si="768"/>
        <v>5.3019522362380416</v>
      </c>
      <c r="O676" s="1">
        <f t="shared" si="768"/>
        <v>5.5898501397205118</v>
      </c>
      <c r="P676" s="1">
        <f>SUM(P677:P678)</f>
        <v>8.3375657117340172</v>
      </c>
      <c r="Q676" s="1">
        <f>SUM(Q677:Q678)</f>
        <v>8.3383153276477397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5.6950604718279379E-3</v>
      </c>
      <c r="J677" s="1">
        <f>[1]Other_transformation!F31</f>
        <v>0.60602479815399535</v>
      </c>
      <c r="K677" s="1">
        <f>[1]Other_transformation!G31</f>
        <v>0.30068388595665602</v>
      </c>
      <c r="L677" s="1">
        <f>[1]Other_transformation!H31</f>
        <v>0.79430077140447719</v>
      </c>
      <c r="M677" s="1">
        <f>[1]Other_transformation!I31</f>
        <v>1.4718544888125962E-3</v>
      </c>
      <c r="N677" s="1">
        <f>[1]Other_transformation!J31</f>
        <v>3.6971699864274399E-4</v>
      </c>
      <c r="O677" s="1">
        <f>[1]Other_transformation!K31</f>
        <v>8.4048169328720945E-4</v>
      </c>
      <c r="P677" s="1">
        <f>[1]Other_transformation!L31</f>
        <v>4.3397338966144616E-4</v>
      </c>
      <c r="Q677" s="1">
        <f>[1]Other_transformation!M31</f>
        <v>1.7391939404607371E-3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0.84061220279438209</v>
      </c>
      <c r="N678" s="1">
        <f>[1]Other_transformation!J32</f>
        <v>5.3015825192393988</v>
      </c>
      <c r="O678" s="1">
        <f>[1]Other_transformation!K32</f>
        <v>5.5890096580272246</v>
      </c>
      <c r="P678" s="1">
        <f>[1]Other_transformation!L32</f>
        <v>8.3371317383443557</v>
      </c>
      <c r="Q678" s="1">
        <f>[1]Other_transformation!M32</f>
        <v>8.336576133707279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7.2485062904264486E-3</v>
      </c>
      <c r="G679" s="3">
        <f t="shared" ref="G679:K679" si="769">SUM(G680,G684,G686,G695)</f>
        <v>2.643715100687934E-2</v>
      </c>
      <c r="H679" s="3">
        <f t="shared" si="769"/>
        <v>2.601967834866447E-2</v>
      </c>
      <c r="I679" s="3">
        <f t="shared" si="769"/>
        <v>0.59506436420254494</v>
      </c>
      <c r="J679" s="3">
        <f t="shared" si="769"/>
        <v>16.905492120189276</v>
      </c>
      <c r="K679" s="3">
        <f t="shared" si="769"/>
        <v>25.327679733475676</v>
      </c>
      <c r="L679" s="3">
        <f t="shared" ref="L679:O679" si="770">SUM(L680,L684,L686,L695)</f>
        <v>27.951400016274917</v>
      </c>
      <c r="M679" s="3">
        <f t="shared" si="770"/>
        <v>41.644120183211037</v>
      </c>
      <c r="N679" s="3">
        <f t="shared" si="770"/>
        <v>49.337136595864749</v>
      </c>
      <c r="O679" s="3">
        <f t="shared" si="770"/>
        <v>49.836105459952336</v>
      </c>
      <c r="P679" s="3">
        <f>SUM(P680,P684,P686,P695)</f>
        <v>54.5736362989513</v>
      </c>
      <c r="Q679" s="3">
        <f>SUM(Q680,Q684,Q686,Q695)</f>
        <v>54.573937933378097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7.2485062904264486E-3</v>
      </c>
      <c r="G680" s="1">
        <f t="shared" ref="G680:K680" si="771">SUM(G681:G683)</f>
        <v>2.643715100687934E-2</v>
      </c>
      <c r="H680" s="1">
        <f t="shared" si="771"/>
        <v>2.601967834866447E-2</v>
      </c>
      <c r="I680" s="1">
        <f t="shared" si="771"/>
        <v>0.58557259674949835</v>
      </c>
      <c r="J680" s="1">
        <f t="shared" si="771"/>
        <v>15.895450789932616</v>
      </c>
      <c r="K680" s="1">
        <f t="shared" si="771"/>
        <v>24.820450690572482</v>
      </c>
      <c r="L680" s="1">
        <f t="shared" ref="L680:O680" si="772">SUM(L681:L683)</f>
        <v>26.621389926401577</v>
      </c>
      <c r="M680" s="1">
        <f t="shared" si="772"/>
        <v>40.180952939156278</v>
      </c>
      <c r="N680" s="1">
        <f t="shared" si="772"/>
        <v>40.187518808356373</v>
      </c>
      <c r="O680" s="1">
        <f t="shared" si="772"/>
        <v>40.192659671250397</v>
      </c>
      <c r="P680" s="1">
        <f>SUM(P681:P683)</f>
        <v>40.192676861186818</v>
      </c>
      <c r="Q680" s="1">
        <f>SUM(Q681:Q683)</f>
        <v>40.18843376734435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7.2485062904264486E-3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2.643715100687934E-2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2.601967834866447E-2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0.58556288066041151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15.89519696229023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18.443947200670831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14.974716152137352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28.495100060189056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28.531651061591376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28.559402895752665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28.558926197173232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28.531210451834582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9.7160890868639266E-6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2.5382764238635611E-4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6.3357524692199032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11.59926795379382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11.599269654929394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11.599272991635175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11.599277189734309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11.599282005549533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11.599295333551346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4.075102068174926E-2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4.7405820470401067E-2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8.6583224037830378E-2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5.6594755129822552E-2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3.3979585763420736E-2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3.4468658464054357E-2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5.7927981958418549E-2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6.0892329754338058E-3</v>
      </c>
      <c r="L684" s="1">
        <f t="shared" si="779"/>
        <v>6.1754708658760052E-3</v>
      </c>
      <c r="M684" s="1">
        <f t="shared" si="779"/>
        <v>9.6203582264255891E-3</v>
      </c>
      <c r="N684" s="1">
        <f t="shared" si="779"/>
        <v>6.2883061255358322E-3</v>
      </c>
      <c r="O684" s="1">
        <f t="shared" si="779"/>
        <v>3.7755095292689661E-3</v>
      </c>
      <c r="P684" s="1">
        <f>P685</f>
        <v>3.8298509404504828E-3</v>
      </c>
      <c r="Q684" s="1">
        <f>Q685</f>
        <v>6.4364424398242791E-3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6.0892329754338058E-3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6.1754708658760052E-3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9.6203582264255891E-3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6.2883061255358322E-3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3.7755095292689661E-3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3.8298509404504828E-3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6.4364424398242791E-3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1.7624108853960638E-3</v>
      </c>
      <c r="N686" s="1">
        <f t="shared" si="781"/>
        <v>2.0537704551104874E-3</v>
      </c>
      <c r="O686" s="1">
        <f t="shared" si="781"/>
        <v>2.0459280277276407E-3</v>
      </c>
      <c r="P686" s="1">
        <f>SUM(P687:P688)</f>
        <v>2.0412317303077411E-3</v>
      </c>
      <c r="Q686" s="1">
        <f>SUM(Q687:Q688)</f>
        <v>2.7619399449558975E-3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7.980603847601304E-4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5.9018695296478394E-4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7.9590893042503347E-4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6.614146911877735E-4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1.2080480609173491E-3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9.6435050063593342E-4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1.4635835021457033E-3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1.2500190973026072E-3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1.3798170391199677E-3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1.5538918840385485E-3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1.7624108853960638E-3</v>
      </c>
      <c r="N692" s="1">
        <f t="shared" si="790"/>
        <v>2.0537704551104874E-3</v>
      </c>
      <c r="O692" s="1">
        <f t="shared" si="790"/>
        <v>2.0459280277276407E-3</v>
      </c>
      <c r="P692" s="1">
        <f>SUM(P693:P694)</f>
        <v>2.0412317303077411E-3</v>
      </c>
      <c r="Q692" s="1">
        <f>SUM(Q693:Q694)</f>
        <v>2.7619399449558975E-3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7.980603847601304E-4</v>
      </c>
      <c r="N693" s="1">
        <f t="shared" si="792"/>
        <v>5.9018695296478394E-4</v>
      </c>
      <c r="O693" s="1">
        <f t="shared" si="792"/>
        <v>7.9590893042503347E-4</v>
      </c>
      <c r="P693" s="1">
        <f>IFERROR(P674/P668,0)*P687</f>
        <v>6.614146911877735E-4</v>
      </c>
      <c r="Q693" s="1">
        <f>IFERROR(Q674/Q668,0)*Q687</f>
        <v>1.2080480609173491E-3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9.6435050063593342E-4</v>
      </c>
      <c r="N694" s="1">
        <f t="shared" si="793"/>
        <v>1.4635835021457033E-3</v>
      </c>
      <c r="O694" s="1">
        <f t="shared" si="793"/>
        <v>1.2500190973026072E-3</v>
      </c>
      <c r="P694" s="1">
        <f>IFERROR(P675/P669,0)*P688</f>
        <v>1.3798170391199677E-3</v>
      </c>
      <c r="Q694" s="1">
        <f>IFERROR(Q675/Q669,0)*Q688</f>
        <v>1.5538918840385485E-3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9.4917674530465672E-3</v>
      </c>
      <c r="J695" s="1">
        <f t="shared" si="794"/>
        <v>1.01004133025666</v>
      </c>
      <c r="K695" s="1">
        <f t="shared" si="794"/>
        <v>0.50113980992776008</v>
      </c>
      <c r="L695" s="1">
        <f t="shared" ref="L695:O695" si="795">SUM(L696:L697)</f>
        <v>1.3238346190074619</v>
      </c>
      <c r="M695" s="1">
        <f t="shared" si="795"/>
        <v>1.4517844749429323</v>
      </c>
      <c r="N695" s="1">
        <f t="shared" si="795"/>
        <v>9.1412757109277329</v>
      </c>
      <c r="O695" s="1">
        <f t="shared" si="795"/>
        <v>9.6376243511449449</v>
      </c>
      <c r="P695" s="1">
        <f>SUM(P696:P697)</f>
        <v>14.375088355093727</v>
      </c>
      <c r="Q695" s="1">
        <f>SUM(Q696:Q697)</f>
        <v>14.376305783648966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9.4917674530465672E-3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1.01004133025666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0.50113980992776008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1.3238346190074619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2.453090814687572E-3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6.161949977374168E-4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1.4008028221460373E-3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7.2328898276929139E-4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2.8986565674344227E-3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1.4493313841282447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9.140659515929995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9.636223548322798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14.374365066110958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14.373407127081531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0.68499999999999972</v>
      </c>
      <c r="G699" s="4">
        <f t="shared" ref="G699:K699" si="797">IFERROR(G664/G681,"-")</f>
        <v>0.69399999999999995</v>
      </c>
      <c r="H699" s="4">
        <f t="shared" si="797"/>
        <v>0.7074999999999998</v>
      </c>
      <c r="I699" s="4">
        <f t="shared" si="797"/>
        <v>0.73000000000000098</v>
      </c>
      <c r="J699" s="4">
        <f t="shared" si="797"/>
        <v>0.75250000000000061</v>
      </c>
      <c r="K699" s="4">
        <f t="shared" si="797"/>
        <v>0.77499999999999991</v>
      </c>
      <c r="L699" s="4">
        <f t="shared" ref="L699:O699" si="798">IFERROR(L664/L681,"-")</f>
        <v>0.79749999999999921</v>
      </c>
      <c r="M699" s="4">
        <f t="shared" si="798"/>
        <v>0.82000000000000095</v>
      </c>
      <c r="N699" s="4">
        <f t="shared" si="798"/>
        <v>0.82000000000000017</v>
      </c>
      <c r="O699" s="4">
        <f t="shared" si="798"/>
        <v>0.81999999999999973</v>
      </c>
      <c r="P699" s="4">
        <f>IFERROR(P664/P681,"-")</f>
        <v>0.81999999999999929</v>
      </c>
      <c r="Q699" s="4">
        <f>IFERROR(Q664/Q681,"-")</f>
        <v>0.82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</v>
      </c>
      <c r="J700" s="4">
        <f t="shared" si="800"/>
        <v>0.75249999999999984</v>
      </c>
      <c r="K700" s="4">
        <f t="shared" si="800"/>
        <v>0.77500000000000058</v>
      </c>
      <c r="L700" s="4">
        <f t="shared" ref="L700:O700" si="801">IFERROR(L665/L682,"-")</f>
        <v>0.7974999999999991</v>
      </c>
      <c r="M700" s="4">
        <f t="shared" si="801"/>
        <v>0.82000000000000006</v>
      </c>
      <c r="N700" s="4">
        <f t="shared" si="801"/>
        <v>0.8200000000000004</v>
      </c>
      <c r="O700" s="4">
        <f t="shared" si="801"/>
        <v>0.82000000000000062</v>
      </c>
      <c r="P700" s="4">
        <f>IFERROR(P665/P682,"-")</f>
        <v>0.81999999999999951</v>
      </c>
      <c r="Q700" s="4">
        <f>IFERROR(Q665/Q682,"-")</f>
        <v>0.81999999999999951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0.88474576271186434</v>
      </c>
      <c r="M701" s="4">
        <f t="shared" si="803"/>
        <v>0.90000000000000013</v>
      </c>
      <c r="N701" s="4">
        <f t="shared" si="803"/>
        <v>0.9</v>
      </c>
      <c r="O701" s="4">
        <f t="shared" si="803"/>
        <v>0.90000000000000013</v>
      </c>
      <c r="P701" s="4">
        <f>IFERROR(P666/SUM(P683,P685),"-")</f>
        <v>0.9</v>
      </c>
      <c r="Q701" s="4">
        <f>IFERROR(Q666/SUM(Q683,Q685),"-")</f>
        <v>0.9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0.76000000000000056</v>
      </c>
      <c r="N702" s="4">
        <f t="shared" si="805"/>
        <v>0.75999999999999968</v>
      </c>
      <c r="O702" s="4">
        <f t="shared" si="805"/>
        <v>0.75999999999999923</v>
      </c>
      <c r="P702" s="4">
        <f>IFERROR(P668/P687,"-")</f>
        <v>0.75999999999999934</v>
      </c>
      <c r="Q702" s="4">
        <f>IFERROR(Q668/Q687,"-")</f>
        <v>0.75999999999999934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0.69000000000000039</v>
      </c>
      <c r="N703" s="4">
        <f t="shared" si="806"/>
        <v>0.69</v>
      </c>
      <c r="O703" s="4">
        <f t="shared" si="806"/>
        <v>0.68999999999999984</v>
      </c>
      <c r="P703" s="4">
        <f>IFERROR(P669/P688,"-")</f>
        <v>0.69000000000000006</v>
      </c>
      <c r="Q703" s="4">
        <f>IFERROR(Q669/Q688,"-")</f>
        <v>0.69000000000000061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>
        <f t="shared" si="807"/>
        <v>0.59999999999999976</v>
      </c>
      <c r="J704" s="4">
        <f t="shared" si="807"/>
        <v>0.59999999999999931</v>
      </c>
      <c r="K704" s="4">
        <f t="shared" si="807"/>
        <v>0.6</v>
      </c>
      <c r="L704" s="4">
        <f t="shared" ref="L704:O704" si="808">IFERROR(L677/L696,"-")</f>
        <v>0.60000000000000009</v>
      </c>
      <c r="M704" s="4">
        <f t="shared" si="808"/>
        <v>0.60000000000002163</v>
      </c>
      <c r="N704" s="4">
        <f t="shared" si="808"/>
        <v>0.60000000000047693</v>
      </c>
      <c r="O704" s="4">
        <f t="shared" si="808"/>
        <v>0.59999999999970521</v>
      </c>
      <c r="P704" s="4">
        <f>IFERROR(P677/P696,"-")</f>
        <v>0.59999999999982212</v>
      </c>
      <c r="Q704" s="4">
        <f>IFERROR(Q677/Q696,"-")</f>
        <v>0.60000000000002873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0.58000000000000007</v>
      </c>
      <c r="N705" s="4">
        <f t="shared" si="809"/>
        <v>0.58000000000000018</v>
      </c>
      <c r="O705" s="4">
        <f t="shared" si="809"/>
        <v>0.58000000000000018</v>
      </c>
      <c r="P705" s="4">
        <f>IFERROR(P678/P697,"-")</f>
        <v>0.58000000000000007</v>
      </c>
      <c r="Q705" s="4">
        <f>IFERROR(Q678/Q697,"-")</f>
        <v>0.5799999999999994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1.1764897900569666</v>
      </c>
      <c r="G706" s="1">
        <f>[1]Other_transformation!C$39</f>
        <v>3.0764757131862255</v>
      </c>
      <c r="H706" s="1">
        <f>[1]Other_transformation!D$39</f>
        <v>2.636269043366978</v>
      </c>
      <c r="I706" s="1">
        <f>[1]Other_transformation!E$39</f>
        <v>2.6362663974187064</v>
      </c>
      <c r="J706" s="1">
        <f>[1]Other_transformation!F$39</f>
        <v>2.6363720207954224</v>
      </c>
      <c r="K706" s="1">
        <f>[1]Other_transformation!G$39</f>
        <v>3.5001676735901444</v>
      </c>
      <c r="L706" s="1">
        <f>[1]Other_transformation!H$39</f>
        <v>5.5490970978506153</v>
      </c>
      <c r="M706" s="1">
        <f>[1]Other_transformation!I$39</f>
        <v>6.4127803455171337</v>
      </c>
      <c r="N706" s="1">
        <f>[1]Other_transformation!J$39</f>
        <v>8.4800125048820298</v>
      </c>
      <c r="O706" s="1">
        <f>[1]Other_transformation!K$39</f>
        <v>9.2228636047303016</v>
      </c>
      <c r="P706" s="1">
        <f>[1]Other_transformation!L$39</f>
        <v>9.2239765249960932</v>
      </c>
      <c r="Q706" s="1">
        <f>[1]Other_transformation!M$39</f>
        <v>9.2288931137058707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1.2890911989347504</v>
      </c>
      <c r="G707" s="1">
        <f>[1]Other_transformation!C$38</f>
        <v>3.3709240820635085</v>
      </c>
      <c r="H707" s="1">
        <f>[1]Other_transformation!D$38</f>
        <v>2.8885853923678728</v>
      </c>
      <c r="I707" s="1">
        <f>[1]Other_transformation!E$38</f>
        <v>2.8885824931768611</v>
      </c>
      <c r="J707" s="1">
        <f>[1]Other_transformation!F$38</f>
        <v>2.8886982257284504</v>
      </c>
      <c r="K707" s="1">
        <f>[1]Other_transformation!G$38</f>
        <v>3.8351674455266593</v>
      </c>
      <c r="L707" s="1">
        <f>[1]Other_transformation!H$38</f>
        <v>6.0801991579775736</v>
      </c>
      <c r="M707" s="1">
        <f>[1]Other_transformation!I$38</f>
        <v>7.0265452143937406</v>
      </c>
      <c r="N707" s="1">
        <f>[1]Other_transformation!J$38</f>
        <v>9.2916314100530588</v>
      </c>
      <c r="O707" s="1">
        <f>[1]Other_transformation!K$38</f>
        <v>10.105580517836698</v>
      </c>
      <c r="P707" s="1">
        <f>[1]Other_transformation!L$38</f>
        <v>10.106799955295363</v>
      </c>
      <c r="Q707" s="1">
        <f>[1]Other_transformation!M$38</f>
        <v>10.112187108918048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0.91265054871925833</v>
      </c>
      <c r="G708" s="14">
        <f t="shared" si="810"/>
        <v>0.91265054871925899</v>
      </c>
      <c r="H708" s="14">
        <f t="shared" si="810"/>
        <v>0.91265054871925999</v>
      </c>
      <c r="I708" s="14">
        <f t="shared" si="810"/>
        <v>0.91265054871925866</v>
      </c>
      <c r="J708" s="14">
        <f t="shared" si="810"/>
        <v>0.91265054871925977</v>
      </c>
      <c r="K708" s="14">
        <f t="shared" si="810"/>
        <v>0.91265054871925899</v>
      </c>
      <c r="L708" s="14">
        <f t="shared" ref="L708:O708" si="811">L706/L707</f>
        <v>0.91265054871925999</v>
      </c>
      <c r="M708" s="14">
        <f t="shared" si="811"/>
        <v>0.91265054871925944</v>
      </c>
      <c r="N708" s="14">
        <f t="shared" si="811"/>
        <v>0.91265054871925932</v>
      </c>
      <c r="O708" s="14">
        <f t="shared" si="811"/>
        <v>0.91265054871925766</v>
      </c>
      <c r="P708" s="14">
        <f>P706/P707</f>
        <v>0.91265054871925877</v>
      </c>
      <c r="Q708" s="14">
        <f>Q706/Q707</f>
        <v>0.91265054871925866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5.9797544453613094</v>
      </c>
      <c r="G709" s="17" cm="1">
        <f t="array" ref="G709">SUMPRODUCT(("CT_CWODPLT"=[1]OUT_SyntheticFuels!$C$4:$C$1000)*1,("Var_Fout"=[1]OUT_SyntheticFuels!$B$4:$B$1000)*1,[1]OUT_SyntheticFuels!F$4:F$1000)</f>
        <v>6.9697825682260692</v>
      </c>
      <c r="H709" s="17" cm="1">
        <f t="array" ref="H709">SUMPRODUCT(("CT_CWODPLT"=[1]OUT_SyntheticFuels!$C$4:$C$1000)*1,("Var_Fout"=[1]OUT_SyntheticFuels!$B$4:$B$1000)*1,[1]OUT_SyntheticFuels!G$4:G$1000)</f>
        <v>6.4756169418064573</v>
      </c>
      <c r="I709" s="17" cm="1">
        <f t="array" ref="I709">SUMPRODUCT(("CT_CWODPLT"=[1]OUT_SyntheticFuels!$C$4:$C$1000)*1,("Var_Fout"=[1]OUT_SyntheticFuels!$B$4:$B$1000)*1,[1]OUT_SyntheticFuels!H$4:H$1000)</f>
        <v>6.790043159117106</v>
      </c>
      <c r="J709" s="17" cm="1">
        <f t="array" ref="J709">SUMPRODUCT(("CT_CWODPLT"=[1]OUT_SyntheticFuels!$C$4:$C$1000)*1,("Var_Fout"=[1]OUT_SyntheticFuels!$B$4:$B$1000)*1,[1]OUT_SyntheticFuels!I$4:I$1000)</f>
        <v>7.0775255936220951</v>
      </c>
      <c r="K709" s="17" cm="1">
        <f t="array" ref="K709">SUMPRODUCT(("CT_CWODPLT"=[1]OUT_SyntheticFuels!$C$4:$C$1000)*1,("Var_Fout"=[1]OUT_SyntheticFuels!$B$4:$B$1000)*1,[1]OUT_SyntheticFuels!J$4:J$1000)</f>
        <v>7.300162830969005</v>
      </c>
      <c r="L709" s="17" cm="1">
        <f t="array" ref="L709">SUMPRODUCT(("CT_CWODPLT"=[1]OUT_SyntheticFuels!$C$4:$C$1000)*1,("Var_Fout"=[1]OUT_SyntheticFuels!$B$4:$B$1000)*1,[1]OUT_SyntheticFuels!K$4:K$1000)</f>
        <v>7.3454555696657833</v>
      </c>
      <c r="M709" s="17" cm="1">
        <f t="array" ref="M709">SUMPRODUCT(("CT_CWODPLT"=[1]OUT_SyntheticFuels!$C$4:$C$1000)*1,("Var_Fout"=[1]OUT_SyntheticFuels!$B$4:$B$1000)*1,[1]OUT_SyntheticFuels!L$4:L$1000)</f>
        <v>7.5135331353377</v>
      </c>
      <c r="N709" s="17" cm="1">
        <f t="array" ref="N709">SUMPRODUCT(("CT_CWODPLT"=[1]OUT_SyntheticFuels!$C$4:$C$1000)*1,("Var_Fout"=[1]OUT_SyntheticFuels!$B$4:$B$1000)*1,[1]OUT_SyntheticFuels!M$4:M$1000)</f>
        <v>7.5391147440880584</v>
      </c>
      <c r="O709" s="17" cm="1">
        <f t="array" ref="O709">SUMPRODUCT(("CT_CWODPLT"=[1]OUT_SyntheticFuels!$C$4:$C$1000)*1,("Var_Fout"=[1]OUT_SyntheticFuels!$B$4:$B$1000)*1,[1]OUT_SyntheticFuels!N$4:N$1000)</f>
        <v>7.628087937184687</v>
      </c>
      <c r="P709" s="17" cm="1">
        <f t="array" ref="P709">SUMPRODUCT(("CT_CWODPLT"=[1]OUT_SyntheticFuels!$C$4:$C$1000)*1,("Var_Fout"=[1]OUT_SyntheticFuels!$B$4:$B$1000)*1,[1]OUT_SyntheticFuels!O$4:O$1000)</f>
        <v>7.629255760379877</v>
      </c>
      <c r="Q709" s="17" cm="1">
        <f t="array" ref="Q709">SUMPRODUCT(("CT_CWODPLT"=[1]OUT_SyntheticFuels!$C$4:$C$1000)*1,("Var_Fout"=[1]OUT_SyntheticFuels!$B$4:$B$1000)*1,[1]OUT_SyntheticFuels!P$4:P$1000)</f>
        <v>7.6312962414929499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5.9797544453613094</v>
      </c>
      <c r="G710" s="18">
        <f t="shared" ref="G710:K710" si="812">G709</f>
        <v>6.9697825682260692</v>
      </c>
      <c r="H710" s="18">
        <f t="shared" si="812"/>
        <v>6.4756169418064573</v>
      </c>
      <c r="I710" s="18">
        <f t="shared" si="812"/>
        <v>6.790043159117106</v>
      </c>
      <c r="J710" s="18">
        <f t="shared" si="812"/>
        <v>7.0775255936220951</v>
      </c>
      <c r="K710" s="18">
        <f t="shared" si="812"/>
        <v>7.300162830969005</v>
      </c>
      <c r="L710" s="18">
        <f t="shared" ref="L710:O710" si="813">L709</f>
        <v>7.3454555696657833</v>
      </c>
      <c r="M710" s="18">
        <f t="shared" si="813"/>
        <v>7.5135331353377</v>
      </c>
      <c r="N710" s="18">
        <f t="shared" si="813"/>
        <v>7.5391147440880584</v>
      </c>
      <c r="O710" s="18">
        <f t="shared" si="813"/>
        <v>7.628087937184687</v>
      </c>
      <c r="P710" s="18">
        <f>P709</f>
        <v>7.629255760379877</v>
      </c>
      <c r="Q710" s="18">
        <f>Q709</f>
        <v>7.6312962414929499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7.1187552920967878</v>
      </c>
      <c r="G711" s="17" cm="1">
        <f t="array" ref="G711">SUMPRODUCT(("CT_CWODPLT"=[1]OUT_SyntheticFuels!$C$4:$C$1000)*1,("Var_Fin"=[1]OUT_SyntheticFuels!$B$4:$B$1000)*1,[1]OUT_SyntheticFuels!F$4:F$1000)</f>
        <v>8.297360200269134</v>
      </c>
      <c r="H711" s="17" cm="1">
        <f t="array" ref="H711">SUMPRODUCT(("CT_CWODPLT"=[1]OUT_SyntheticFuels!$C$4:$C$1000)*1,("Var_Fin"=[1]OUT_SyntheticFuels!$B$4:$B$1000)*1,[1]OUT_SyntheticFuels!G$4:G$1000)</f>
        <v>7.7090677878648348</v>
      </c>
      <c r="I711" s="17" cm="1">
        <f t="array" ref="I711">SUMPRODUCT(("CT_CWODPLT"=[1]OUT_SyntheticFuels!$C$4:$C$1000)*1,("Var_Fin"=[1]OUT_SyntheticFuels!$B$4:$B$1000)*1,[1]OUT_SyntheticFuels!H$4:H$1000)</f>
        <v>8.0833847132346541</v>
      </c>
      <c r="J711" s="17" cm="1">
        <f t="array" ref="J711">SUMPRODUCT(("CT_CWODPLT"=[1]OUT_SyntheticFuels!$C$4:$C$1000)*1,("Var_Fin"=[1]OUT_SyntheticFuels!$B$4:$B$1000)*1,[1]OUT_SyntheticFuels!I$4:I$1000)</f>
        <v>8.4256257066929638</v>
      </c>
      <c r="K711" s="17" cm="1">
        <f t="array" ref="K711">SUMPRODUCT(("CT_CWODPLT"=[1]OUT_SyntheticFuels!$C$4:$C$1000)*1,("Var_Fin"=[1]OUT_SyntheticFuels!$B$4:$B$1000)*1,[1]OUT_SyntheticFuels!J$4:J$1000)</f>
        <v>8.6906700368678624</v>
      </c>
      <c r="L711" s="17" cm="1">
        <f t="array" ref="L711">SUMPRODUCT(("CT_CWODPLT"=[1]OUT_SyntheticFuels!$C$4:$C$1000)*1,("Var_Fin"=[1]OUT_SyntheticFuels!$B$4:$B$1000)*1,[1]OUT_SyntheticFuels!K$4:K$1000)</f>
        <v>8.7445899638878473</v>
      </c>
      <c r="M711" s="17" cm="1">
        <f t="array" ref="M711">SUMPRODUCT(("CT_CWODPLT"=[1]OUT_SyntheticFuels!$C$4:$C$1000)*1,("Var_Fin"=[1]OUT_SyntheticFuels!$B$4:$B$1000)*1,[1]OUT_SyntheticFuels!L$4:L$1000)</f>
        <v>8.9446823039734493</v>
      </c>
      <c r="N711" s="17" cm="1">
        <f t="array" ref="N711">SUMPRODUCT(("CT_CWODPLT"=[1]OUT_SyntheticFuels!$C$4:$C$1000)*1,("Var_Fin"=[1]OUT_SyntheticFuels!$B$4:$B$1000)*1,[1]OUT_SyntheticFuels!M$4:M$1000)</f>
        <v>8.9751366001048325</v>
      </c>
      <c r="O711" s="17" cm="1">
        <f t="array" ref="O711">SUMPRODUCT(("CT_CWODPLT"=[1]OUT_SyntheticFuels!$C$4:$C$1000)*1,("Var_Fin"=[1]OUT_SyntheticFuels!$B$4:$B$1000)*1,[1]OUT_SyntheticFuels!N$4:N$1000)</f>
        <v>9.0810570680770084</v>
      </c>
      <c r="P711" s="17" cm="1">
        <f t="array" ref="P711">SUMPRODUCT(("CT_CWODPLT"=[1]OUT_SyntheticFuels!$C$4:$C$1000)*1,("Var_Fin"=[1]OUT_SyntheticFuels!$B$4:$B$1000)*1,[1]OUT_SyntheticFuels!O$4:O$1000)</f>
        <v>9.0824473337855718</v>
      </c>
      <c r="Q711" s="17" cm="1">
        <f t="array" ref="Q711">SUMPRODUCT(("CT_CWODPLT"=[1]OUT_SyntheticFuels!$C$4:$C$1000)*1,("Var_Fin"=[1]OUT_SyntheticFuels!$B$4:$B$1000)*1,[1]OUT_SyntheticFuels!P$4:P$1000)</f>
        <v>9.0848764779678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7.1187552920967878</v>
      </c>
      <c r="G712" s="18">
        <f t="shared" si="814"/>
        <v>8.297360200269134</v>
      </c>
      <c r="H712" s="18">
        <f t="shared" si="814"/>
        <v>7.7090677878648348</v>
      </c>
      <c r="I712" s="18">
        <f t="shared" si="814"/>
        <v>8.0833847132346541</v>
      </c>
      <c r="J712" s="18">
        <f t="shared" si="814"/>
        <v>8.4256257066929638</v>
      </c>
      <c r="K712" s="18">
        <f t="shared" si="814"/>
        <v>8.6906700368678624</v>
      </c>
      <c r="L712" s="18">
        <f t="shared" ref="L712:O712" si="815">L711</f>
        <v>8.7445899638878473</v>
      </c>
      <c r="M712" s="18">
        <f t="shared" si="815"/>
        <v>8.9446823039734493</v>
      </c>
      <c r="N712" s="18">
        <f t="shared" si="815"/>
        <v>8.9751366001048325</v>
      </c>
      <c r="O712" s="18">
        <f t="shared" si="815"/>
        <v>9.0810570680770084</v>
      </c>
      <c r="P712" s="18">
        <f>P711</f>
        <v>9.0824473337855718</v>
      </c>
      <c r="Q712" s="18">
        <f>Q711</f>
        <v>9.0848764779678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0.84000000000000108</v>
      </c>
      <c r="G713" s="14">
        <f t="shared" si="816"/>
        <v>0.83999999999999964</v>
      </c>
      <c r="H713" s="14">
        <f t="shared" si="816"/>
        <v>0.83999999999999952</v>
      </c>
      <c r="I713" s="14">
        <f t="shared" si="816"/>
        <v>0.83999999999999952</v>
      </c>
      <c r="J713" s="14">
        <f t="shared" si="816"/>
        <v>0.84000000000000064</v>
      </c>
      <c r="K713" s="14">
        <f t="shared" si="816"/>
        <v>0.84000000000000008</v>
      </c>
      <c r="L713" s="14">
        <f t="shared" ref="L713:O713" si="817">IFERROR(L709/L711,"-")</f>
        <v>0.83999999999999908</v>
      </c>
      <c r="M713" s="14">
        <f t="shared" si="817"/>
        <v>0.8400000000000003</v>
      </c>
      <c r="N713" s="14">
        <f t="shared" si="817"/>
        <v>0.83999999999999986</v>
      </c>
      <c r="O713" s="14">
        <f t="shared" si="817"/>
        <v>0.84</v>
      </c>
      <c r="P713" s="14">
        <f>IFERROR(P709/P711,"-")</f>
        <v>0.83999999999999964</v>
      </c>
      <c r="Q713" s="14">
        <f>IFERROR(Q709/Q711,"-")</f>
        <v>0.83999999999999975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4.7253762847982479</v>
      </c>
      <c r="L714" s="17">
        <f t="shared" ref="L714:O714" si="819">L715+L717</f>
        <v>7.4407034884160019</v>
      </c>
      <c r="M714" s="17">
        <f t="shared" si="819"/>
        <v>13.511152027755744</v>
      </c>
      <c r="N714" s="17">
        <f t="shared" si="819"/>
        <v>14.175993741210222</v>
      </c>
      <c r="O714" s="17">
        <f t="shared" si="819"/>
        <v>12.388930171314195</v>
      </c>
      <c r="P714" s="17">
        <f>P715+P717</f>
        <v>12.430909212035909</v>
      </c>
      <c r="Q714" s="17">
        <f>Q715+Q717</f>
        <v>12.433940926498773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1.2702129946021488</v>
      </c>
      <c r="L715" s="18">
        <f t="shared" si="820"/>
        <v>5.6666722999986101</v>
      </c>
      <c r="M715" s="18">
        <f t="shared" si="820"/>
        <v>12.800204910023391</v>
      </c>
      <c r="N715" s="18">
        <f t="shared" si="820"/>
        <v>13.148064143735532</v>
      </c>
      <c r="O715" s="18">
        <f t="shared" si="820"/>
        <v>11.664586196509603</v>
      </c>
      <c r="P715" s="18">
        <f>P716</f>
        <v>11.96743765598408</v>
      </c>
      <c r="Q715" s="18">
        <f>Q716</f>
        <v>12.069929399123508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1.2702129946021488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5.6666722999986101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12.800204910023391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13.148064143735532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11.664586196509603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11.96743765598408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12.069929399123508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3.4551632901960989</v>
      </c>
      <c r="L717" s="18">
        <f t="shared" ref="L717:O717" si="823">SUM(L718:L720)</f>
        <v>1.7740311884173918</v>
      </c>
      <c r="M717" s="18">
        <f t="shared" si="823"/>
        <v>0.7109471177323532</v>
      </c>
      <c r="N717" s="18">
        <f t="shared" si="823"/>
        <v>1.0279295974746905</v>
      </c>
      <c r="O717" s="18">
        <f t="shared" si="823"/>
        <v>0.72434397480459223</v>
      </c>
      <c r="P717" s="18">
        <f>SUM(P718:P720)</f>
        <v>0.46347155605182955</v>
      </c>
      <c r="Q717" s="18">
        <f>SUM(Q718:Q720)</f>
        <v>0.36401152737526449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0.6763617276616497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0.31547529757741632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0.39885793834616839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0.6106511551946836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0.37091576272422488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0.19463556222927367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0.11502987323976958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2.5004103427880811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1.3284709636926355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0.31208664344133169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0.41649441625520156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0.35265810131305564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0.26831792070275551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0.24804729337627168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0.2783912197463681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0.13008492714733982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2.53594485312311E-6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7.8402602480520753E-4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7.7011076731165308E-4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5.1807311980033445E-4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9.343607592232257E-4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6.869280768797795</v>
      </c>
      <c r="L721" s="17">
        <f t="shared" si="825"/>
        <v>10.025999703799528</v>
      </c>
      <c r="M721" s="17">
        <f t="shared" si="825"/>
        <v>17.757169111664112</v>
      </c>
      <c r="N721" s="17">
        <f t="shared" si="825"/>
        <v>18.724598590408505</v>
      </c>
      <c r="O721" s="17">
        <f t="shared" si="825"/>
        <v>16.29343366304974</v>
      </c>
      <c r="P721" s="17">
        <f>P722</f>
        <v>16.261902083565769</v>
      </c>
      <c r="Q721" s="17">
        <f>Q722</f>
        <v>16.229524596607536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6.869280768797795</v>
      </c>
      <c r="L722" s="18">
        <f t="shared" ref="L722:O722" si="828">SUM(L723,L725)</f>
        <v>10.025999703799528</v>
      </c>
      <c r="M722" s="18">
        <f t="shared" si="828"/>
        <v>17.757169111664112</v>
      </c>
      <c r="N722" s="18">
        <f t="shared" si="828"/>
        <v>18.724598590408505</v>
      </c>
      <c r="O722" s="18">
        <f t="shared" si="828"/>
        <v>16.29343366304974</v>
      </c>
      <c r="P722" s="18">
        <f>SUM(P723,P725)</f>
        <v>16.261902083565769</v>
      </c>
      <c r="Q722" s="18">
        <f>SUM(Q723,Q725)</f>
        <v>16.229524596607536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1.6496272657170792</v>
      </c>
      <c r="L723" s="18">
        <f t="shared" si="830"/>
        <v>7.3593146753228806</v>
      </c>
      <c r="M723" s="18">
        <f t="shared" si="830"/>
        <v>16.623642740290148</v>
      </c>
      <c r="N723" s="18">
        <f t="shared" si="830"/>
        <v>17.075407978877326</v>
      </c>
      <c r="O723" s="18">
        <f t="shared" si="830"/>
        <v>15.148813242220266</v>
      </c>
      <c r="P723" s="18">
        <f>P724</f>
        <v>15.54212682595338</v>
      </c>
      <c r="Q723" s="18">
        <f>Q724</f>
        <v>15.675232985874699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1.6496272657170792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7.3593146753228806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16.623642740290148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17.075407978877326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15.148813242220266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15.54212682595338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15.675232985874699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5.2196535030807159</v>
      </c>
      <c r="L725" s="18">
        <f t="shared" ref="L725:O725" si="832">SUM(L726:L728)</f>
        <v>2.6666850284766479</v>
      </c>
      <c r="M725" s="18">
        <f t="shared" si="832"/>
        <v>1.1335263713739629</v>
      </c>
      <c r="N725" s="18">
        <f t="shared" si="832"/>
        <v>1.6491906115311794</v>
      </c>
      <c r="O725" s="18">
        <f t="shared" si="832"/>
        <v>1.1446204208294746</v>
      </c>
      <c r="P725" s="18">
        <f>SUM(P726:P728)</f>
        <v>0.71977525761238981</v>
      </c>
      <c r="Q725" s="18">
        <f>SUM(Q726:Q728)</f>
        <v>0.55429161073283884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1.1672127113448099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0.5443917086749277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0.687683937009961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1.0528468193011775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0.63949538626258773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0.33557073362597201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0.19832736765477499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3.5720147754115468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1.8978156624180522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0.4458380620590458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0.59499202322171696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0.50379728759008024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0.38331131528965096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0.35435327625181695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0.48042601632435877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0.22447765738366754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4.3723049560906446E-6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1.351769008284931E-3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1.3277469768063765E-3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8.9320869676690062E-4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1.6109668262469234E-3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0.76999999999999869</v>
      </c>
      <c r="L730" s="14">
        <f t="shared" ref="L730:O730" si="835">IFERROR(L716/L724,"-")</f>
        <v>0.76999999999999891</v>
      </c>
      <c r="M730" s="14">
        <f t="shared" si="835"/>
        <v>0.76999999999999857</v>
      </c>
      <c r="N730" s="14">
        <f t="shared" si="835"/>
        <v>0.76999999999999946</v>
      </c>
      <c r="O730" s="14">
        <f t="shared" si="835"/>
        <v>0.76999999999999991</v>
      </c>
      <c r="P730" s="14">
        <f>IFERROR(P716/P724,"-")</f>
        <v>0.76999999999999857</v>
      </c>
      <c r="Q730" s="14">
        <f>IFERROR(Q716/Q724,"-")</f>
        <v>0.76999999999999935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0.57946741077072084</v>
      </c>
      <c r="L731" s="16">
        <f t="shared" ref="L731:O731" si="838">IFERROR(L718/L726,"-")</f>
        <v>0.57950055548291957</v>
      </c>
      <c r="M731" s="16">
        <f t="shared" si="838"/>
        <v>0.58000182479235518</v>
      </c>
      <c r="N731" s="16">
        <f t="shared" si="838"/>
        <v>0.58000000000000063</v>
      </c>
      <c r="O731" s="16">
        <f t="shared" si="838"/>
        <v>0.5800131958605258</v>
      </c>
      <c r="P731" s="16">
        <f t="shared" ref="P731:Q733" si="839">IFERROR(P718/P726,"-")</f>
        <v>0.58001351943347645</v>
      </c>
      <c r="Q731" s="16">
        <f t="shared" si="839"/>
        <v>0.5800000000000004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0.69999999999999951</v>
      </c>
      <c r="L732" s="16">
        <f t="shared" ref="L732:O732" si="841">IFERROR(L719/L727,"-")</f>
        <v>0.6999999999999994</v>
      </c>
      <c r="M732" s="16">
        <f t="shared" si="841"/>
        <v>0.69999999999999918</v>
      </c>
      <c r="N732" s="16">
        <f t="shared" si="841"/>
        <v>0.69999999999999951</v>
      </c>
      <c r="O732" s="16">
        <f t="shared" si="841"/>
        <v>0.69999999999999896</v>
      </c>
      <c r="P732" s="16">
        <f t="shared" si="839"/>
        <v>0.69999999999999962</v>
      </c>
      <c r="Q732" s="16">
        <f t="shared" si="839"/>
        <v>0.69999999999999951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0.5794674107707205</v>
      </c>
      <c r="L733" s="16">
        <f t="shared" ref="L733:O733" si="843">IFERROR(L720/L728,"-")</f>
        <v>0.57950055548291945</v>
      </c>
      <c r="M733" s="16">
        <f t="shared" si="843"/>
        <v>0.58000182480193319</v>
      </c>
      <c r="N733" s="16">
        <f t="shared" si="843"/>
        <v>0.57999999999996121</v>
      </c>
      <c r="O733" s="16">
        <f t="shared" si="843"/>
        <v>0.58001319586055233</v>
      </c>
      <c r="P733" s="16">
        <f t="shared" si="839"/>
        <v>0.58001351943344903</v>
      </c>
      <c r="Q733" s="16">
        <f t="shared" si="839"/>
        <v>0.58000000000000629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0.3262180090614486</v>
      </c>
      <c r="L734" s="17">
        <f t="shared" si="848"/>
        <v>0.45032918706905345</v>
      </c>
      <c r="M734" s="17">
        <f t="shared" si="848"/>
        <v>0.77419993199350412</v>
      </c>
      <c r="N734" s="17">
        <f t="shared" si="848"/>
        <v>0.81710630440970677</v>
      </c>
      <c r="O734" s="17">
        <f t="shared" si="848"/>
        <v>0.71115278404658444</v>
      </c>
      <c r="P734" s="17">
        <f>P735</f>
        <v>0.70906977438927499</v>
      </c>
      <c r="Q734" s="17">
        <f>Q735</f>
        <v>0.70755008671386055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0.3262180090614486</v>
      </c>
      <c r="L735" s="18">
        <f t="shared" ref="L735:O735" si="854">SUM(L739,L741)</f>
        <v>0.45032918706905345</v>
      </c>
      <c r="M735" s="18">
        <f t="shared" si="854"/>
        <v>0.77419993199350412</v>
      </c>
      <c r="N735" s="18">
        <f t="shared" si="854"/>
        <v>0.81710630440970677</v>
      </c>
      <c r="O735" s="18">
        <f t="shared" si="854"/>
        <v>0.71115278404658444</v>
      </c>
      <c r="P735" s="18">
        <f>SUM(P739,P741)</f>
        <v>0.70906977438927499</v>
      </c>
      <c r="Q735" s="18">
        <f>SUM(Q739,Q741)</f>
        <v>0.70755008671386055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0.29228727353193151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0.31035462426946209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0.54208707441751725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0.4821722136198518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0.4264133339917438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0.3961261232199374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3.3928314331638836E-2</v>
      </c>
      <c r="L737" s="18">
        <f t="shared" ref="L737:O737" si="856">L735-L736-L738</f>
        <v>0.12661718571816433</v>
      </c>
      <c r="M737" s="18">
        <f t="shared" si="856"/>
        <v>0.18985066156108432</v>
      </c>
      <c r="N737" s="18">
        <f t="shared" si="856"/>
        <v>0.17656462278542595</v>
      </c>
      <c r="O737" s="18">
        <f t="shared" si="856"/>
        <v>0.1410696930888454</v>
      </c>
      <c r="P737" s="18">
        <f>P735-P736-P738</f>
        <v>0.13098057752728953</v>
      </c>
      <c r="Q737" s="18">
        <f>Q735-Q736-Q738</f>
        <v>0.70755008671386055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2.4211978782539493E-6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1.3357377081427027E-2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4.226219601490256E-2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0.15836946800442903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0.14366975696599524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0.18196307364204806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7.1640012895561225E-2</v>
      </c>
      <c r="L739" s="18">
        <f t="shared" si="861"/>
        <v>0.31960031771992181</v>
      </c>
      <c r="M739" s="18">
        <f t="shared" si="861"/>
        <v>0.72193155692531941</v>
      </c>
      <c r="N739" s="18">
        <f t="shared" si="861"/>
        <v>0.74155081770668441</v>
      </c>
      <c r="O739" s="18">
        <f t="shared" si="861"/>
        <v>0.65788266148314134</v>
      </c>
      <c r="P739" s="18">
        <f>P740</f>
        <v>0.67496348379750271</v>
      </c>
      <c r="Q739" s="18">
        <f>Q740</f>
        <v>0.68074401811056551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7.1640012895561225E-2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0.31960031771992181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0.72193155692531941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0.74155081770668441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0.65788266148314134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0.67496348379750271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0.68074401811056551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0.25457799616588739</v>
      </c>
      <c r="L741" s="18">
        <f t="shared" ref="L741:O741" si="869">SUM(L742:L744)</f>
        <v>0.13072886934913164</v>
      </c>
      <c r="M741" s="18">
        <f t="shared" si="869"/>
        <v>5.2268375068184714E-2</v>
      </c>
      <c r="N741" s="18">
        <f t="shared" si="869"/>
        <v>7.5555486703022409E-2</v>
      </c>
      <c r="O741" s="18">
        <f t="shared" si="869"/>
        <v>5.3270122563443149E-2</v>
      </c>
      <c r="P741" s="18">
        <f>SUM(P742:P744)</f>
        <v>3.4106290591772295E-2</v>
      </c>
      <c r="Q741" s="18">
        <f>SUM(Q742:Q744)</f>
        <v>2.6806068603295027E-2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4.9622881210113316E-2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2.3144269102605908E-2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2.923619489804153E-2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4.4760729675770307E-2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2.7187506851567692E-2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1.4266454169374604E-2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8.4316897084751163E-3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0.18453028329776025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9.8041157120516476E-2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2.3031994285970279E-2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3.0737287919633878E-2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2.6026167876903514E-2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1.9801862547863348E-2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1.8305890251168851E-2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2.0424831658013808E-2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9.5434431260092538E-3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1.8588417290132941E-7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5.7469107618224324E-5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5.6447834971946886E-5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3.797387453434789E-5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6.8488643651061498E-5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6.4188559378681356E-2</v>
      </c>
      <c r="L745" s="18">
        <f t="shared" ref="L745:O745" si="871">IFERROR(L$736/L$735,0)*L739</f>
        <v>0.2202598440663748</v>
      </c>
      <c r="M745" s="18">
        <f t="shared" si="871"/>
        <v>0.50548927925585674</v>
      </c>
      <c r="N745" s="18">
        <f t="shared" si="871"/>
        <v>0.43758712588020959</v>
      </c>
      <c r="O745" s="18">
        <f t="shared" si="871"/>
        <v>0.39447210972320657</v>
      </c>
      <c r="P745" s="18">
        <f t="shared" ref="P745:Q750" si="872">IFERROR(P$736/P$735,0)*P739</f>
        <v>0.3770724374509058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6.4188559378681356E-2</v>
      </c>
      <c r="L746" s="18">
        <f t="shared" ref="L746:O746" si="874">IFERROR(L$736/L$735,0)*L740</f>
        <v>0.2202598440663748</v>
      </c>
      <c r="M746" s="18">
        <f t="shared" si="874"/>
        <v>0.50548927925585674</v>
      </c>
      <c r="N746" s="18">
        <f t="shared" si="874"/>
        <v>0.43758712588020959</v>
      </c>
      <c r="O746" s="18">
        <f t="shared" si="874"/>
        <v>0.39447210972320657</v>
      </c>
      <c r="P746" s="18">
        <f t="shared" si="872"/>
        <v>0.3770724374509058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0.22809871415325017</v>
      </c>
      <c r="L747" s="18">
        <f t="shared" ref="L747:O747" si="878">IFERROR(L$736/L$735,0)*L741</f>
        <v>9.0094780203087282E-2</v>
      </c>
      <c r="M747" s="18">
        <f t="shared" si="878"/>
        <v>3.6597795161660493E-2</v>
      </c>
      <c r="N747" s="18">
        <f t="shared" si="878"/>
        <v>4.4585087739642232E-2</v>
      </c>
      <c r="O747" s="18">
        <f t="shared" si="878"/>
        <v>3.1941224268537273E-2</v>
      </c>
      <c r="P747" s="18">
        <f t="shared" si="872"/>
        <v>1.905368576903161E-2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4.4461483580971892E-2</v>
      </c>
      <c r="L748" s="18">
        <f t="shared" ref="L748:O748" si="880">IFERROR(L$736/L$735,0)*L742</f>
        <v>1.5950400612672586E-2</v>
      </c>
      <c r="M748" s="18">
        <f t="shared" si="880"/>
        <v>2.0470892213295431E-2</v>
      </c>
      <c r="N748" s="18">
        <f t="shared" si="880"/>
        <v>2.6413185156608825E-2</v>
      </c>
      <c r="O748" s="18">
        <f t="shared" si="880"/>
        <v>1.6301863255788005E-2</v>
      </c>
      <c r="P748" s="18">
        <f t="shared" si="872"/>
        <v>7.9700410119395906E-3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0.16533683576928934</v>
      </c>
      <c r="L749" s="18">
        <f t="shared" ref="L749:O749" si="882">IFERROR(L$736/L$735,0)*L743</f>
        <v>6.7567298222700883E-2</v>
      </c>
      <c r="M749" s="18">
        <f t="shared" si="882"/>
        <v>1.6126772794120267E-2</v>
      </c>
      <c r="N749" s="18">
        <f t="shared" si="882"/>
        <v>1.8137990218527723E-2</v>
      </c>
      <c r="O749" s="18">
        <f t="shared" si="882"/>
        <v>1.560551440475311E-2</v>
      </c>
      <c r="P749" s="18">
        <f t="shared" si="872"/>
        <v>1.1062430422133398E-2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1.8300394802988951E-2</v>
      </c>
      <c r="L750" s="18">
        <f t="shared" ref="L750:O750" si="884">IFERROR(L$736/L$735,0)*L744</f>
        <v>6.5770813677138197E-3</v>
      </c>
      <c r="M750" s="18">
        <f t="shared" si="884"/>
        <v>1.3015424479454367E-7</v>
      </c>
      <c r="N750" s="18">
        <f t="shared" si="884"/>
        <v>3.3912364505686868E-5</v>
      </c>
      <c r="O750" s="18">
        <f t="shared" si="884"/>
        <v>3.3846607996161481E-5</v>
      </c>
      <c r="P750" s="18">
        <f t="shared" si="872"/>
        <v>2.1214334958626124E-5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7.450921802987928E-3</v>
      </c>
      <c r="L751" s="18">
        <f t="shared" ref="L751:O751" si="886">IFERROR(L$737/L$735,0)*L739</f>
        <v>8.9860692902684267E-2</v>
      </c>
      <c r="M751" s="18">
        <f t="shared" si="886"/>
        <v>0.17703331919854196</v>
      </c>
      <c r="N751" s="18">
        <f t="shared" si="886"/>
        <v>0.16023819630077682</v>
      </c>
      <c r="O751" s="18">
        <f t="shared" si="886"/>
        <v>0.1305026250699739</v>
      </c>
      <c r="P751" s="18">
        <f t="shared" ref="P751:Q756" si="887">IFERROR(P$737/P$735,0)*P739</f>
        <v>0.12468040538573749</v>
      </c>
      <c r="Q751" s="18">
        <f t="shared" si="887"/>
        <v>0.68074401811056551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7.450921802987928E-3</v>
      </c>
      <c r="L752" s="18">
        <f t="shared" ref="L752:O752" si="889">IFERROR(L$737/L$735,0)*L740</f>
        <v>8.9860692902684267E-2</v>
      </c>
      <c r="M752" s="18">
        <f t="shared" si="889"/>
        <v>0.17703331919854196</v>
      </c>
      <c r="N752" s="18">
        <f t="shared" si="889"/>
        <v>0.16023819630077682</v>
      </c>
      <c r="O752" s="18">
        <f t="shared" si="889"/>
        <v>0.1305026250699739</v>
      </c>
      <c r="P752" s="18">
        <f t="shared" si="887"/>
        <v>0.12468040538573749</v>
      </c>
      <c r="Q752" s="18">
        <f t="shared" si="887"/>
        <v>0.68074401811056551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2.6477392528650907E-2</v>
      </c>
      <c r="L753" s="18">
        <f t="shared" ref="L753:O753" si="893">IFERROR(L$737/L$735,0)*L741</f>
        <v>3.6756492815480067E-2</v>
      </c>
      <c r="M753" s="18">
        <f t="shared" si="893"/>
        <v>1.281734236254236E-2</v>
      </c>
      <c r="N753" s="18">
        <f t="shared" si="893"/>
        <v>1.6326426484649138E-2</v>
      </c>
      <c r="O753" s="18">
        <f t="shared" si="893"/>
        <v>1.0567068018871514E-2</v>
      </c>
      <c r="P753" s="18">
        <f t="shared" si="887"/>
        <v>6.3001721415520346E-3</v>
      </c>
      <c r="Q753" s="18">
        <f t="shared" si="887"/>
        <v>2.6806068603295027E-2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5.1610293269283031E-3</v>
      </c>
      <c r="L754" s="18">
        <f t="shared" ref="L754:O754" si="895">IFERROR(L$737/L$735,0)*L742</f>
        <v>6.5073779435630228E-3</v>
      </c>
      <c r="M754" s="18">
        <f t="shared" si="895"/>
        <v>7.1693508531185893E-3</v>
      </c>
      <c r="N754" s="18">
        <f t="shared" si="895"/>
        <v>9.672133611197873E-3</v>
      </c>
      <c r="O754" s="18">
        <f t="shared" si="895"/>
        <v>5.3931213284124611E-3</v>
      </c>
      <c r="P754" s="18">
        <f t="shared" si="887"/>
        <v>2.6353237352145652E-3</v>
      </c>
      <c r="Q754" s="18">
        <f t="shared" si="887"/>
        <v>8.4316897084751163E-3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1.9192077940287617E-2</v>
      </c>
      <c r="L755" s="18">
        <f t="shared" ref="L755:O755" si="897">IFERROR(L$737/L$735,0)*L743</f>
        <v>2.7565824635853879E-2</v>
      </c>
      <c r="M755" s="18">
        <f t="shared" si="897"/>
        <v>5.6479459265817399E-3</v>
      </c>
      <c r="N755" s="18">
        <f t="shared" si="897"/>
        <v>6.6418746467729675E-3</v>
      </c>
      <c r="O755" s="18">
        <f t="shared" si="897"/>
        <v>5.1627492671575369E-3</v>
      </c>
      <c r="P755" s="18">
        <f t="shared" si="887"/>
        <v>3.6578338074966976E-3</v>
      </c>
      <c r="Q755" s="18">
        <f t="shared" si="887"/>
        <v>1.8305890251168851E-2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2.1242852614349874E-3</v>
      </c>
      <c r="L756" s="18">
        <f t="shared" ref="L756:O756" si="899">IFERROR(L$737/L$735,0)*L744</f>
        <v>2.6832902360631626E-3</v>
      </c>
      <c r="M756" s="18">
        <f t="shared" si="899"/>
        <v>4.5582842029167826E-8</v>
      </c>
      <c r="N756" s="18">
        <f t="shared" si="899"/>
        <v>1.241822667829888E-5</v>
      </c>
      <c r="O756" s="18">
        <f t="shared" si="899"/>
        <v>1.1197423301517603E-5</v>
      </c>
      <c r="P756" s="18">
        <f t="shared" si="887"/>
        <v>7.014598840772349E-6</v>
      </c>
      <c r="Q756" s="18">
        <f t="shared" si="887"/>
        <v>6.8488643651061498E-5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5.3171389194563237E-7</v>
      </c>
      <c r="L757" s="18">
        <f t="shared" ref="L757:O757" si="901">IFERROR(L$738/L$735,0)*L739</f>
        <v>9.4797807508627419E-3</v>
      </c>
      <c r="M757" s="18">
        <f t="shared" si="901"/>
        <v>3.9408958470920699E-2</v>
      </c>
      <c r="N757" s="18">
        <f t="shared" si="901"/>
        <v>0.14372549552569799</v>
      </c>
      <c r="O757" s="18">
        <f t="shared" si="901"/>
        <v>0.13290792668996088</v>
      </c>
      <c r="P757" s="18">
        <f t="shared" ref="P757:Q762" si="902">IFERROR(P$738/P$735,0)*P739</f>
        <v>0.17321064096085942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5.3171389194563237E-7</v>
      </c>
      <c r="L758" s="18">
        <f t="shared" ref="L758:O758" si="904">IFERROR(L$738/L$735,0)*L740</f>
        <v>9.4797807508627419E-3</v>
      </c>
      <c r="M758" s="18">
        <f t="shared" si="904"/>
        <v>3.9408958470920699E-2</v>
      </c>
      <c r="N758" s="18">
        <f t="shared" si="904"/>
        <v>0.14372549552569799</v>
      </c>
      <c r="O758" s="18">
        <f t="shared" si="904"/>
        <v>0.13290792668996088</v>
      </c>
      <c r="P758" s="18">
        <f t="shared" si="902"/>
        <v>0.17321064096085942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1.889483986308317E-6</v>
      </c>
      <c r="L759" s="18">
        <f t="shared" ref="L759:O759" si="908">IFERROR(L$738/L$735,0)*L741</f>
        <v>3.8775963305642848E-3</v>
      </c>
      <c r="M759" s="18">
        <f t="shared" si="908"/>
        <v>2.8532375439818598E-3</v>
      </c>
      <c r="N759" s="18">
        <f t="shared" si="908"/>
        <v>1.4643972478731036E-2</v>
      </c>
      <c r="O759" s="18">
        <f t="shared" si="908"/>
        <v>1.0761830276034359E-2</v>
      </c>
      <c r="P759" s="18">
        <f t="shared" si="902"/>
        <v>8.7524326811886499E-3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3.6830221312564772E-7</v>
      </c>
      <c r="L760" s="18">
        <f t="shared" ref="L760:O760" si="910">IFERROR(L$738/L$735,0)*L742</f>
        <v>6.8649054637030056E-4</v>
      </c>
      <c r="M760" s="18">
        <f t="shared" si="910"/>
        <v>1.5959518316275084E-3</v>
      </c>
      <c r="N760" s="18">
        <f t="shared" si="910"/>
        <v>8.6754109079636068E-3</v>
      </c>
      <c r="O760" s="18">
        <f t="shared" si="910"/>
        <v>5.4925222673672253E-3</v>
      </c>
      <c r="P760" s="18">
        <f t="shared" si="902"/>
        <v>3.6610894222204485E-3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1.3695881833120317E-6</v>
      </c>
      <c r="L761" s="18">
        <f t="shared" ref="L761:O761" si="912">IFERROR(L$738/L$735,0)*L743</f>
        <v>2.9080342619617126E-3</v>
      </c>
      <c r="M761" s="18">
        <f t="shared" si="912"/>
        <v>1.2572755652682734E-3</v>
      </c>
      <c r="N761" s="18">
        <f t="shared" si="912"/>
        <v>5.9574230543331889E-3</v>
      </c>
      <c r="O761" s="18">
        <f t="shared" si="912"/>
        <v>5.2579042049928663E-3</v>
      </c>
      <c r="P761" s="18">
        <f t="shared" si="902"/>
        <v>5.0815983182332528E-3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1.5159358987063742E-7</v>
      </c>
      <c r="L762" s="18">
        <f t="shared" ref="L762:O762" si="914">IFERROR(L$738/L$735,0)*L744</f>
        <v>2.8307152223227145E-4</v>
      </c>
      <c r="M762" s="18">
        <f t="shared" si="914"/>
        <v>1.0147086077617916E-8</v>
      </c>
      <c r="N762" s="18">
        <f t="shared" si="914"/>
        <v>1.1138516434238573E-5</v>
      </c>
      <c r="O762" s="18">
        <f t="shared" si="914"/>
        <v>1.14038036742678E-5</v>
      </c>
      <c r="P762" s="18">
        <f t="shared" si="902"/>
        <v>9.7449407349494158E-6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142.21770892091658</v>
      </c>
      <c r="G763" s="17">
        <f t="shared" si="917"/>
        <v>141.20302108753856</v>
      </c>
      <c r="H763" s="17">
        <f t="shared" si="917"/>
        <v>142.32019477141904</v>
      </c>
      <c r="I763" s="17">
        <f t="shared" si="917"/>
        <v>144.19181229078825</v>
      </c>
      <c r="J763" s="17">
        <f t="shared" si="917"/>
        <v>142.64217592499708</v>
      </c>
      <c r="K763" s="17">
        <f t="shared" si="917"/>
        <v>143.11473601533092</v>
      </c>
      <c r="L763" s="17">
        <f t="shared" ref="L763:O763" si="918">L764+L768+L778+L789+L791+L803+L805+L807+L811+L813+L815</f>
        <v>141.60643609576169</v>
      </c>
      <c r="M763" s="17">
        <f t="shared" si="918"/>
        <v>142.8126072143111</v>
      </c>
      <c r="N763" s="17">
        <f t="shared" si="918"/>
        <v>143.38095579036496</v>
      </c>
      <c r="O763" s="17">
        <f t="shared" si="918"/>
        <v>148.10455816473143</v>
      </c>
      <c r="P763" s="17">
        <f>P764+P768+P778+P789+P791+P803+P805+P807+P811+P813+P815</f>
        <v>143.28859849218057</v>
      </c>
      <c r="Q763" s="17">
        <f>Q764+Q768+Q778+Q789+Q791+Q803+Q805+Q807+Q811+Q813+Q815</f>
        <v>143.23848205822682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60.070040977767206</v>
      </c>
      <c r="G764" s="18">
        <f>[1]Industry!C$11</f>
        <v>62.576475696220605</v>
      </c>
      <c r="H764" s="18">
        <f>[1]Industry!D$11</f>
        <v>64.907511695281627</v>
      </c>
      <c r="I764" s="18">
        <f>[1]Industry!E$11</f>
        <v>74.783480071862655</v>
      </c>
      <c r="J764" s="18">
        <f>[1]Industry!F$11</f>
        <v>75.575850185727973</v>
      </c>
      <c r="K764" s="18">
        <f>[1]Industry!G$11</f>
        <v>76.646460895908788</v>
      </c>
      <c r="L764" s="18">
        <f>[1]Industry!H$11</f>
        <v>77.899746337959641</v>
      </c>
      <c r="M764" s="18">
        <f>[1]Industry!I$11</f>
        <v>83.267975674795792</v>
      </c>
      <c r="N764" s="18">
        <f>[1]Industry!J$11</f>
        <v>83.968159047283095</v>
      </c>
      <c r="O764" s="18">
        <f>[1]Industry!K$11</f>
        <v>85.534393791641889</v>
      </c>
      <c r="P764" s="18">
        <f>[1]Industry!L$11</f>
        <v>84.065316608495891</v>
      </c>
      <c r="Q764" s="18">
        <f>[1]Industry!M$11</f>
        <v>84.188446239000882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11.646958565608493</v>
      </c>
      <c r="G765" s="1">
        <f t="shared" si="920"/>
        <v>12.259000841344658</v>
      </c>
      <c r="H765" s="1">
        <f t="shared" si="920"/>
        <v>12.256016606752546</v>
      </c>
      <c r="I765" s="1">
        <f t="shared" si="920"/>
        <v>19.950538139311647</v>
      </c>
      <c r="J765" s="1">
        <f t="shared" si="920"/>
        <v>19.92419311497936</v>
      </c>
      <c r="K765" s="1">
        <f>K764-K766-K767</f>
        <v>19.897915464912032</v>
      </c>
      <c r="L765" s="1">
        <f t="shared" ref="L765:O765" si="921">L764-L766-L767</f>
        <v>19.871709391993484</v>
      </c>
      <c r="M765" s="1">
        <f t="shared" si="921"/>
        <v>22.267299853032227</v>
      </c>
      <c r="N765" s="1">
        <f t="shared" si="921"/>
        <v>22.267383887336507</v>
      </c>
      <c r="O765" s="1">
        <f t="shared" si="921"/>
        <v>22.267492508401652</v>
      </c>
      <c r="P765" s="1">
        <f>P764-P766-P767</f>
        <v>22.267507944338391</v>
      </c>
      <c r="Q765" s="1">
        <f>Q764-Q766-Q767</f>
        <v>22.26758766243745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0.35968475998772442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0.45107949029821742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1.1353518814279497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1.862349770283775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2.5073411655627402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3.1625874623955696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3.8063542068839982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3.818954942367434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3.8190044016201754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3.8190601688557266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3.8190736671295218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3.8190874680304208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48.063397652170991</v>
      </c>
      <c r="G767" s="1">
        <f>[1]Industry!C$11-[1]Industry!C$33</f>
        <v>49.866395364577727</v>
      </c>
      <c r="H767" s="1">
        <f>[1]Industry!D$11-[1]Industry!D$33</f>
        <v>51.51614320710113</v>
      </c>
      <c r="I767" s="1">
        <f>[1]Industry!E$11-[1]Industry!E$33</f>
        <v>52.970592162267238</v>
      </c>
      <c r="J767" s="1">
        <f>[1]Industry!F$11-[1]Industry!F$33</f>
        <v>53.144315905185877</v>
      </c>
      <c r="K767" s="1">
        <f>[1]Industry!G$11-[1]Industry!G$33</f>
        <v>53.585957968601193</v>
      </c>
      <c r="L767" s="1">
        <f>[1]Industry!H$11-[1]Industry!H$33</f>
        <v>54.221682739082162</v>
      </c>
      <c r="M767" s="1">
        <f>[1]Industry!I$11-[1]Industry!I$33</f>
        <v>57.181720879396124</v>
      </c>
      <c r="N767" s="1">
        <f>[1]Industry!J$11-[1]Industry!J$33</f>
        <v>57.881770758326411</v>
      </c>
      <c r="O767" s="1">
        <f>[1]Industry!K$11-[1]Industry!K$33</f>
        <v>59.447841114384509</v>
      </c>
      <c r="P767" s="1">
        <f>[1]Industry!L$11-[1]Industry!L$33</f>
        <v>57.978734997027985</v>
      </c>
      <c r="Q767" s="1">
        <f>[1]Industry!M$11-[1]Industry!M$33</f>
        <v>58.101771108533015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11.627854641302239</v>
      </c>
      <c r="G768" s="1">
        <f t="shared" ref="G768:K768" si="922">SUM(G771,G776)</f>
        <v>10.823156213542923</v>
      </c>
      <c r="H768" s="1">
        <f t="shared" si="922"/>
        <v>8.0104541727490375</v>
      </c>
      <c r="I768" s="1">
        <f t="shared" si="922"/>
        <v>6.5149822742005821</v>
      </c>
      <c r="J768" s="1">
        <f t="shared" si="922"/>
        <v>4.8605565144853564</v>
      </c>
      <c r="K768" s="1">
        <f t="shared" si="922"/>
        <v>3.3363066077508003</v>
      </c>
      <c r="L768" s="1">
        <f t="shared" ref="L768:O768" si="923">SUM(L771,L776)</f>
        <v>1.7934403346408747</v>
      </c>
      <c r="M768" s="1">
        <f t="shared" si="923"/>
        <v>0.25830101656721488</v>
      </c>
      <c r="N768" s="1">
        <f t="shared" si="923"/>
        <v>0.25826364266440932</v>
      </c>
      <c r="O768" s="1">
        <f t="shared" si="923"/>
        <v>0.25825898270133696</v>
      </c>
      <c r="P768" s="1">
        <f>SUM(P771,P776)</f>
        <v>0.2494887109655875</v>
      </c>
      <c r="Q768" s="1">
        <f>SUM(Q771,Q776)</f>
        <v>0.24873383986987282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8.8978254134996213</v>
      </c>
      <c r="G769" s="1">
        <f t="shared" ref="G769:K769" si="924">SUM(G773,G777)</f>
        <v>8.1048925486104082</v>
      </c>
      <c r="H769" s="1">
        <f t="shared" si="924"/>
        <v>8.0014314553231554</v>
      </c>
      <c r="I769" s="1">
        <f t="shared" si="924"/>
        <v>6.5126737964839831</v>
      </c>
      <c r="J769" s="1">
        <f t="shared" si="924"/>
        <v>4.8582909925045046</v>
      </c>
      <c r="K769" s="1">
        <f t="shared" si="924"/>
        <v>3.3312390118824102</v>
      </c>
      <c r="L769" s="1">
        <f t="shared" ref="L769:O769" si="925">SUM(L773,L777)</f>
        <v>1.7915755011787819</v>
      </c>
      <c r="M769" s="1">
        <f t="shared" si="925"/>
        <v>0.25830101656721488</v>
      </c>
      <c r="N769" s="1">
        <f t="shared" si="925"/>
        <v>0.25826364266440932</v>
      </c>
      <c r="O769" s="1">
        <f t="shared" si="925"/>
        <v>0.25825898270133696</v>
      </c>
      <c r="P769" s="1">
        <f>SUM(P773,P777)</f>
        <v>0.2494887109655875</v>
      </c>
      <c r="Q769" s="1">
        <f>SUM(Q773,Q777)</f>
        <v>0.24873383986987282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2.7300292278026181</v>
      </c>
      <c r="G770" s="1">
        <f t="shared" ref="G770:K770" si="926">G775</f>
        <v>2.7182636649325143</v>
      </c>
      <c r="H770" s="1">
        <f t="shared" si="926"/>
        <v>9.0227174258821295E-3</v>
      </c>
      <c r="I770" s="1">
        <f t="shared" si="926"/>
        <v>2.3084777165991426E-3</v>
      </c>
      <c r="J770" s="1">
        <f t="shared" si="926"/>
        <v>2.2655219808522292E-3</v>
      </c>
      <c r="K770" s="1">
        <f t="shared" si="926"/>
        <v>5.0675958683902619E-3</v>
      </c>
      <c r="L770" s="1">
        <f t="shared" ref="L770:O770" si="927">L775</f>
        <v>1.8648334620928215E-3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11.627854641302239</v>
      </c>
      <c r="G771" s="1">
        <f t="shared" ref="G771:K771" si="928">SUM(G772,G774)</f>
        <v>10.823156213542923</v>
      </c>
      <c r="H771" s="1">
        <f t="shared" si="928"/>
        <v>8.0104459985589962</v>
      </c>
      <c r="I771" s="1">
        <f t="shared" si="928"/>
        <v>6.5128098769538267</v>
      </c>
      <c r="J771" s="1">
        <f t="shared" si="928"/>
        <v>4.6324227942956631</v>
      </c>
      <c r="K771" s="1">
        <f t="shared" si="928"/>
        <v>3.0780085945108069</v>
      </c>
      <c r="L771" s="1">
        <f t="shared" ref="L771:O771" si="929">SUM(L772,L774)</f>
        <v>1.5351381615703465</v>
      </c>
      <c r="M771" s="1">
        <f t="shared" si="929"/>
        <v>9.976888715054914E-6</v>
      </c>
      <c r="N771" s="1">
        <f t="shared" si="929"/>
        <v>1.0373062088306162E-3</v>
      </c>
      <c r="O771" s="1">
        <f t="shared" si="929"/>
        <v>6.2258126110412233E-5</v>
      </c>
      <c r="P771" s="1">
        <f>SUM(P772,P774)</f>
        <v>6.1604968099872106E-5</v>
      </c>
      <c r="Q771" s="1">
        <f>SUM(Q772,Q774)</f>
        <v>5.7112830307526582E-5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8.8978254134996213</v>
      </c>
      <c r="G772" s="1">
        <f>[1]Industry!C$34</f>
        <v>8.1048925486104082</v>
      </c>
      <c r="H772" s="1">
        <f>[1]Industry!D$34</f>
        <v>8.0014232811331141</v>
      </c>
      <c r="I772" s="1">
        <f>[1]Industry!E$34</f>
        <v>6.5105013992372278</v>
      </c>
      <c r="J772" s="1">
        <f>[1]Industry!F$34</f>
        <v>4.6301572723148112</v>
      </c>
      <c r="K772" s="1">
        <f>[1]Industry!G$34</f>
        <v>3.0729409986424168</v>
      </c>
      <c r="L772" s="1">
        <f>[1]Industry!H$34</f>
        <v>1.5332733281082538</v>
      </c>
      <c r="M772" s="1">
        <f>[1]Industry!I$34</f>
        <v>9.976888715054914E-6</v>
      </c>
      <c r="N772" s="1">
        <f>[1]Industry!J$34</f>
        <v>1.0373062088306162E-3</v>
      </c>
      <c r="O772" s="1">
        <f>[1]Industry!K$34</f>
        <v>6.2258126110412233E-5</v>
      </c>
      <c r="P772" s="1">
        <f>[1]Industry!L$34</f>
        <v>6.1604968099872106E-5</v>
      </c>
      <c r="Q772" s="1">
        <f>[1]Industry!M$34</f>
        <v>5.7112830307526582E-5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8.8978254134996213</v>
      </c>
      <c r="G773" s="1">
        <f t="shared" ref="G773:K773" si="930">G772</f>
        <v>8.1048925486104082</v>
      </c>
      <c r="H773" s="1">
        <f t="shared" si="930"/>
        <v>8.0014232811331141</v>
      </c>
      <c r="I773" s="1">
        <f t="shared" si="930"/>
        <v>6.5105013992372278</v>
      </c>
      <c r="J773" s="1">
        <f t="shared" si="930"/>
        <v>4.6301572723148112</v>
      </c>
      <c r="K773" s="1">
        <f t="shared" si="930"/>
        <v>3.0729409986424168</v>
      </c>
      <c r="L773" s="1">
        <f t="shared" ref="L773:O773" si="931">L772</f>
        <v>1.5332733281082538</v>
      </c>
      <c r="M773" s="1">
        <f t="shared" si="931"/>
        <v>9.976888715054914E-6</v>
      </c>
      <c r="N773" s="1">
        <f t="shared" si="931"/>
        <v>1.0373062088306162E-3</v>
      </c>
      <c r="O773" s="1">
        <f t="shared" si="931"/>
        <v>6.2258126110412233E-5</v>
      </c>
      <c r="P773" s="1">
        <f>P772</f>
        <v>6.1604968099872106E-5</v>
      </c>
      <c r="Q773" s="1">
        <f>Q772</f>
        <v>5.7112830307526582E-5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2.7300292278026181</v>
      </c>
      <c r="G774" s="1">
        <f>[1]Industry!C$35</f>
        <v>2.7182636649325143</v>
      </c>
      <c r="H774" s="1">
        <f>[1]Industry!D$35</f>
        <v>9.0227174258821295E-3</v>
      </c>
      <c r="I774" s="1">
        <f>[1]Industry!E$35</f>
        <v>2.3084777165991426E-3</v>
      </c>
      <c r="J774" s="1">
        <f>[1]Industry!F$35</f>
        <v>2.2655219808522292E-3</v>
      </c>
      <c r="K774" s="1">
        <f>[1]Industry!G$35</f>
        <v>5.0675958683902619E-3</v>
      </c>
      <c r="L774" s="1">
        <f>[1]Industry!H$35</f>
        <v>1.8648334620928215E-3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2.7300292278026181</v>
      </c>
      <c r="G775" s="1">
        <f t="shared" ref="G775:K775" si="932">G774</f>
        <v>2.7182636649325143</v>
      </c>
      <c r="H775" s="1">
        <f t="shared" si="932"/>
        <v>9.0227174258821295E-3</v>
      </c>
      <c r="I775" s="1">
        <f t="shared" si="932"/>
        <v>2.3084777165991426E-3</v>
      </c>
      <c r="J775" s="1">
        <f t="shared" si="932"/>
        <v>2.2655219808522292E-3</v>
      </c>
      <c r="K775" s="1">
        <f t="shared" si="932"/>
        <v>5.0675958683902619E-3</v>
      </c>
      <c r="L775" s="1">
        <f t="shared" ref="L775:O775" si="933">L774</f>
        <v>1.8648334620928215E-3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8.174190041461219E-6</v>
      </c>
      <c r="I776" s="1">
        <f>[1]Industry!E$36</f>
        <v>2.1723972467552512E-3</v>
      </c>
      <c r="J776" s="1">
        <f>[1]Industry!F$36</f>
        <v>0.22813372018969355</v>
      </c>
      <c r="K776" s="1">
        <f>[1]Industry!G$36</f>
        <v>0.25829801323999363</v>
      </c>
      <c r="L776" s="1">
        <f>[1]Industry!H$36</f>
        <v>0.25830217307052822</v>
      </c>
      <c r="M776" s="1">
        <f>[1]Industry!I$36</f>
        <v>0.25829103967849981</v>
      </c>
      <c r="N776" s="1">
        <f>[1]Industry!J$36</f>
        <v>0.25722633645557869</v>
      </c>
      <c r="O776" s="1">
        <f>[1]Industry!K$36</f>
        <v>0.25819672457522652</v>
      </c>
      <c r="P776" s="1">
        <f>[1]Industry!L$36</f>
        <v>0.24942710599748763</v>
      </c>
      <c r="Q776" s="1">
        <f>[1]Industry!M$36</f>
        <v>0.24867672703956531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8.174190041461219E-6</v>
      </c>
      <c r="I777" s="1">
        <f t="shared" si="934"/>
        <v>2.1723972467552512E-3</v>
      </c>
      <c r="J777" s="1">
        <f t="shared" si="934"/>
        <v>0.22813372018969355</v>
      </c>
      <c r="K777" s="1">
        <f t="shared" si="934"/>
        <v>0.25829801323999363</v>
      </c>
      <c r="L777" s="1">
        <f t="shared" ref="L777:O777" si="935">L776</f>
        <v>0.25830217307052822</v>
      </c>
      <c r="M777" s="1">
        <f t="shared" si="935"/>
        <v>0.25829103967849981</v>
      </c>
      <c r="N777" s="1">
        <f t="shared" si="935"/>
        <v>0.25722633645557869</v>
      </c>
      <c r="O777" s="1">
        <f t="shared" si="935"/>
        <v>0.25819672457522652</v>
      </c>
      <c r="P777" s="1">
        <f>P776</f>
        <v>0.24942710599748763</v>
      </c>
      <c r="Q777" s="1">
        <f>Q776</f>
        <v>0.24867672703956531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35.989136035725465</v>
      </c>
      <c r="G778" s="1">
        <f>SUM([1]Industry!C$37:C$39)</f>
        <v>30.237180485217063</v>
      </c>
      <c r="H778" s="1">
        <f>SUM([1]Industry!D$37:D$39)</f>
        <v>37.124187751631212</v>
      </c>
      <c r="I778" s="1">
        <f>SUM([1]Industry!E$37:E$39)</f>
        <v>26.498025529047563</v>
      </c>
      <c r="J778" s="1">
        <f>SUM([1]Industry!F$37:F$39)</f>
        <v>13.425154031383874</v>
      </c>
      <c r="K778" s="1">
        <f>SUM([1]Industry!G$37:G$39)</f>
        <v>10.399940237986653</v>
      </c>
      <c r="L778" s="1">
        <f>SUM([1]Industry!H$37:H$39)</f>
        <v>4.9797374056951371</v>
      </c>
      <c r="M778" s="1">
        <f>SUM([1]Industry!I$37:I$39)</f>
        <v>4.0604666820082143</v>
      </c>
      <c r="N778" s="1">
        <f>SUM([1]Industry!J$37:J$39)</f>
        <v>2.4499655335307047</v>
      </c>
      <c r="O778" s="1">
        <f>SUM([1]Industry!K$37:K$39)</f>
        <v>2.5970147102391152</v>
      </c>
      <c r="P778" s="1">
        <f>SUM([1]Industry!L$37:L$39)</f>
        <v>2.2613567052803818</v>
      </c>
      <c r="Q778" s="1">
        <f>SUM([1]Industry!M$37:M$39)</f>
        <v>2.1679340452027924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35.543104986324849</v>
      </c>
      <c r="G779" s="1">
        <f>SUM([1]Industry!C$37:C$38)-G780</f>
        <v>29.65703037679091</v>
      </c>
      <c r="H779" s="1">
        <f>SUM([1]Industry!D$37:D$38)-H780</f>
        <v>36.548787830743684</v>
      </c>
      <c r="I779" s="1">
        <f>SUM([1]Industry!E$37:E$38)-I780</f>
        <v>24.92366856487692</v>
      </c>
      <c r="J779" s="1">
        <f>SUM([1]Industry!F$37:F$38)-J780</f>
        <v>11.850832988832007</v>
      </c>
      <c r="K779" s="1">
        <f>SUM([1]Industry!G$37:G$38)-K780</f>
        <v>8.8256865610124819</v>
      </c>
      <c r="L779" s="1">
        <f>SUM([1]Industry!H$37:H$38)-L780</f>
        <v>3.4054999545448652</v>
      </c>
      <c r="M779" s="1">
        <f>SUM([1]Industry!I$37:I$38)-M780</f>
        <v>2.4862408813710459</v>
      </c>
      <c r="N779" s="1">
        <f>SUM([1]Industry!J$37:J$38)-N780</f>
        <v>0.90313429976375947</v>
      </c>
      <c r="O779" s="1">
        <f>SUM([1]Industry!K$37:K$38)-O780</f>
        <v>1.0501820597251708</v>
      </c>
      <c r="P779" s="1">
        <f>SUM([1]Industry!L$37:L$38)-P780</f>
        <v>0.71451317041370344</v>
      </c>
      <c r="Q779" s="1">
        <f>SUM([1]Industry!M$37:M$38)-Q780</f>
        <v>0.62095096794965066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9.279536814130341E-3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2.8057598214467291E-2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2.3201607938128133E-2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2.7585855305859577E-2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2.7511297686411262E-2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2.7436719978144113E-2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2.7419101069801315E-2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2.7405690539343289E-2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0.44603104940061655</v>
      </c>
      <c r="G781" s="1">
        <f t="shared" si="940"/>
        <v>0.58015010842615311</v>
      </c>
      <c r="H781" s="1">
        <f t="shared" si="940"/>
        <v>0.57539992088752712</v>
      </c>
      <c r="I781" s="1">
        <f t="shared" si="940"/>
        <v>1.5743569641706436</v>
      </c>
      <c r="J781" s="1">
        <f t="shared" si="940"/>
        <v>1.5743210425518672</v>
      </c>
      <c r="K781" s="1">
        <f t="shared" si="940"/>
        <v>1.5742536769741715</v>
      </c>
      <c r="L781" s="1">
        <f t="shared" ref="L781:O781" si="941">L778-L779</f>
        <v>1.5742374511502719</v>
      </c>
      <c r="M781" s="1">
        <f t="shared" si="941"/>
        <v>1.5742258006371683</v>
      </c>
      <c r="N781" s="1">
        <f t="shared" si="941"/>
        <v>1.5468312337669452</v>
      </c>
      <c r="O781" s="1">
        <f t="shared" si="941"/>
        <v>1.5468326505139445</v>
      </c>
      <c r="P781" s="1">
        <f>P778-P779</f>
        <v>1.5468435348666785</v>
      </c>
      <c r="Q781" s="1">
        <f>Q778-Q779</f>
        <v>1.5469830772531417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35.243863947265034</v>
      </c>
      <c r="G782" s="1">
        <f>[1]Industry!C$37</f>
        <v>29.684609616250839</v>
      </c>
      <c r="H782" s="1">
        <f>[1]Industry!D$37</f>
        <v>33.997398141659389</v>
      </c>
      <c r="I782" s="1">
        <f>[1]Industry!E$37</f>
        <v>22.382794692321067</v>
      </c>
      <c r="J782" s="1">
        <f>[1]Industry!F$37</f>
        <v>9.4830112117263017</v>
      </c>
      <c r="K782" s="1">
        <f>[1]Industry!G$37</f>
        <v>6.5013557729449971</v>
      </c>
      <c r="L782" s="1">
        <f>[1]Industry!H$37</f>
        <v>1.2637244827634773</v>
      </c>
      <c r="M782" s="1">
        <f>[1]Industry!I$37</f>
        <v>0.20246892460059471</v>
      </c>
      <c r="N782" s="1">
        <f>[1]Industry!J$37</f>
        <v>8.2895325753863464E-2</v>
      </c>
      <c r="O782" s="1">
        <f>[1]Industry!K$37</f>
        <v>1.7379021058113713E-2</v>
      </c>
      <c r="P782" s="1">
        <f>[1]Industry!L$37</f>
        <v>2.1944093197655737E-2</v>
      </c>
      <c r="Q782" s="1">
        <f>[1]Industry!M$37</f>
        <v>3.3778901302342513E-4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35.234664937483899</v>
      </c>
      <c r="G783" s="1">
        <f>[1]Industry!C$37*G779/SUM(G779:G780)</f>
        <v>29.656552470169032</v>
      </c>
      <c r="H783" s="1">
        <f>[1]Industry!D$37*H779/SUM(H779:H780)</f>
        <v>33.975829878223195</v>
      </c>
      <c r="I783" s="1">
        <f>[1]Industry!E$37*I779/SUM(I779:I780)</f>
        <v>22.358048500192801</v>
      </c>
      <c r="J783" s="1">
        <f>[1]Industry!F$37*J779/SUM(J779:J780)</f>
        <v>9.4610477176469558</v>
      </c>
      <c r="K783" s="1">
        <f>[1]Industry!G$37*K779/SUM(K779:K780)</f>
        <v>6.4812074171434242</v>
      </c>
      <c r="L783" s="1">
        <f>[1]Industry!H$37*L779/SUM(L779:L780)</f>
        <v>1.2536309766959215</v>
      </c>
      <c r="M783" s="1">
        <f>[1]Industry!I$37*M779/SUM(M779:M780)</f>
        <v>0.20026145408606633</v>
      </c>
      <c r="N783" s="1">
        <f>[1]Industry!J$37*N779/SUM(N779:N780)</f>
        <v>8.2895325753863464E-2</v>
      </c>
      <c r="O783" s="1">
        <f>[1]Industry!K$37*O779/SUM(O779:O780)</f>
        <v>1.7379021058113713E-2</v>
      </c>
      <c r="P783" s="1">
        <f>[1]Industry!L$37*P779/SUM(P779:P780)</f>
        <v>2.1944093197655737E-2</v>
      </c>
      <c r="Q783" s="1">
        <f>[1]Industry!M$37*Q779/SUM(Q779:Q780)</f>
        <v>3.3778901302342513E-4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9.1990097811347482E-3</v>
      </c>
      <c r="G784" s="1">
        <f t="shared" ref="G784:K784" si="946">G782-G783</f>
        <v>2.805714608180665E-2</v>
      </c>
      <c r="H784" s="1">
        <f t="shared" si="946"/>
        <v>2.1568263436194002E-2</v>
      </c>
      <c r="I784" s="1">
        <f t="shared" si="946"/>
        <v>2.4746192128265676E-2</v>
      </c>
      <c r="J784" s="1">
        <f t="shared" si="946"/>
        <v>2.1963494079345836E-2</v>
      </c>
      <c r="K784" s="1">
        <f t="shared" si="946"/>
        <v>2.0148355801572926E-2</v>
      </c>
      <c r="L784" s="1">
        <f t="shared" ref="L784:O784" si="947">L782-L783</f>
        <v>1.0093506067555769E-2</v>
      </c>
      <c r="M784" s="1">
        <f t="shared" si="947"/>
        <v>2.2074705145283813E-3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0.74527208846043103</v>
      </c>
      <c r="G785" s="1">
        <f t="shared" ref="G785:K785" si="948">SUM(G786:G788)</f>
        <v>0.55257086896622443</v>
      </c>
      <c r="H785" s="1">
        <f t="shared" si="948"/>
        <v>3.1267896099718238</v>
      </c>
      <c r="I785" s="1">
        <f t="shared" si="948"/>
        <v>4.1152308367264983</v>
      </c>
      <c r="J785" s="1">
        <f t="shared" si="948"/>
        <v>3.9421428196575734</v>
      </c>
      <c r="K785" s="1">
        <f t="shared" si="948"/>
        <v>3.8985844650416572</v>
      </c>
      <c r="L785" s="1">
        <f t="shared" ref="L785:O785" si="949">SUM(L786:L788)</f>
        <v>3.7160129229316601</v>
      </c>
      <c r="M785" s="1">
        <f t="shared" si="949"/>
        <v>3.8579977574076194</v>
      </c>
      <c r="N785" s="1">
        <f t="shared" si="949"/>
        <v>2.3670702077768411</v>
      </c>
      <c r="O785" s="1">
        <f t="shared" si="949"/>
        <v>2.5796356891810017</v>
      </c>
      <c r="P785" s="1">
        <f>SUM(P786:P788)</f>
        <v>2.239412612082726</v>
      </c>
      <c r="Q785" s="1">
        <f>SUM(Q786:Q788)</f>
        <v>2.167596256189769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0.30844004884094661</v>
      </c>
      <c r="G786" s="1">
        <f>[1]Industry!C$38*G779/SUM(G779:G780)</f>
        <v>4.7790662188087433E-4</v>
      </c>
      <c r="H786" s="1">
        <f>[1]Industry!D$38*H779/SUM(H779:H780)</f>
        <v>2.5729579525204929</v>
      </c>
      <c r="I786" s="1">
        <f>[1]Industry!E$38*I779/SUM(I779:I780)</f>
        <v>2.5656200646841212</v>
      </c>
      <c r="J786" s="1">
        <f>[1]Industry!F$38*J779/SUM(J779:J780)</f>
        <v>2.3897852711850516</v>
      </c>
      <c r="K786" s="1">
        <f>[1]Industry!G$38*K779/SUM(K779:K780)</f>
        <v>2.3444791438690582</v>
      </c>
      <c r="L786" s="1">
        <f>[1]Industry!H$38*L779/SUM(L779:L780)</f>
        <v>2.1518689778489439</v>
      </c>
      <c r="M786" s="1">
        <f>[1]Industry!I$38*M779/SUM(M779:M780)</f>
        <v>2.2859794272849796</v>
      </c>
      <c r="N786" s="1">
        <f>[1]Industry!J$38*N779/SUM(N779:N780)</f>
        <v>0.82023897400989598</v>
      </c>
      <c r="O786" s="1">
        <f>[1]Industry!K$38*O779/SUM(O779:O780)</f>
        <v>1.032803038667057</v>
      </c>
      <c r="P786" s="1">
        <f>[1]Industry!L$38*P779/SUM(P779:P780)</f>
        <v>0.69256907721604766</v>
      </c>
      <c r="Q786" s="1">
        <f>[1]Industry!M$38*Q779/SUM(Q779:Q780)</f>
        <v>0.62061317893662726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8.0527033000432624E-5</v>
      </c>
      <c r="G787" s="1">
        <f>[1]Industry!C$38-G786</f>
        <v>4.5213265827386689E-7</v>
      </c>
      <c r="H787" s="1">
        <f>[1]Industry!D$38-H786</f>
        <v>1.6333445019331982E-3</v>
      </c>
      <c r="I787" s="1">
        <f>[1]Industry!E$38-I786</f>
        <v>2.8396631775917669E-3</v>
      </c>
      <c r="J787" s="1">
        <f>[1]Industry!F$38-J786</f>
        <v>5.5478036070653047E-3</v>
      </c>
      <c r="K787" s="1">
        <f>[1]Industry!G$38-K786</f>
        <v>7.2883641765719709E-3</v>
      </c>
      <c r="L787" s="1">
        <f>[1]Industry!H$38-L786</f>
        <v>1.7325595002245731E-2</v>
      </c>
      <c r="M787" s="1">
        <f>[1]Industry!I$38-M786</f>
        <v>2.5198220024814866E-2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0.43675151258648398</v>
      </c>
      <c r="G788" s="1">
        <f>[1]Industry!C$39</f>
        <v>0.55209251021168526</v>
      </c>
      <c r="H788" s="1">
        <f>[1]Industry!D$39</f>
        <v>0.55219831294939747</v>
      </c>
      <c r="I788" s="1">
        <f>[1]Industry!E$39</f>
        <v>1.5467711088647857</v>
      </c>
      <c r="J788" s="1">
        <f>[1]Industry!F$39</f>
        <v>1.5468097448654563</v>
      </c>
      <c r="K788" s="1">
        <f>[1]Industry!G$39</f>
        <v>1.5468169569960268</v>
      </c>
      <c r="L788" s="1">
        <f>[1]Industry!H$39</f>
        <v>1.5468183500804704</v>
      </c>
      <c r="M788" s="1">
        <f>[1]Industry!I$39</f>
        <v>1.5468201100978249</v>
      </c>
      <c r="N788" s="1">
        <f>[1]Industry!J$39</f>
        <v>1.5468312337669452</v>
      </c>
      <c r="O788" s="1">
        <f>[1]Industry!K$39</f>
        <v>1.5468326505139445</v>
      </c>
      <c r="P788" s="1">
        <f>[1]Industry!L$39</f>
        <v>1.5468435348666782</v>
      </c>
      <c r="Q788" s="1">
        <f>[1]Industry!M$39</f>
        <v>1.5469830772531419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3.5600297204016451</v>
      </c>
      <c r="G789" s="1">
        <f>[1]Industry!C$18</f>
        <v>3.464746087607153</v>
      </c>
      <c r="H789" s="1">
        <f>[1]Industry!D$18</f>
        <v>1.8017066738925572E-2</v>
      </c>
      <c r="I789" s="1">
        <f>[1]Industry!E$18</f>
        <v>1.9262070040462276E-3</v>
      </c>
      <c r="J789" s="1">
        <f>[1]Industry!F$18</f>
        <v>1.6627853591545236E-3</v>
      </c>
      <c r="K789" s="1">
        <f>[1]Industry!G$18</f>
        <v>4.2118882963773988E-3</v>
      </c>
      <c r="L789" s="1">
        <f>[1]Industry!H$18</f>
        <v>1.6802443095603272E-3</v>
      </c>
      <c r="M789" s="1">
        <f>[1]Industry!I$18</f>
        <v>2.9246026973322699E-5</v>
      </c>
      <c r="N789" s="1">
        <f>[1]Industry!J$18</f>
        <v>6.6528816850610587E-4</v>
      </c>
      <c r="O789" s="1">
        <f>[1]Industry!K$18</f>
        <v>1.3252769965473238E-4</v>
      </c>
      <c r="P789" s="1">
        <f>[1]Industry!L$18</f>
        <v>1.3811374342652489E-4</v>
      </c>
      <c r="Q789" s="1">
        <f>[1]Industry!M$18</f>
        <v>1.3325051428522377E-4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3.5600297204016451</v>
      </c>
      <c r="G790" s="1">
        <f t="shared" ref="G790:K790" si="952">G789</f>
        <v>3.464746087607153</v>
      </c>
      <c r="H790" s="1">
        <f t="shared" si="952"/>
        <v>1.8017066738925572E-2</v>
      </c>
      <c r="I790" s="1">
        <f t="shared" si="952"/>
        <v>1.9262070040462276E-3</v>
      </c>
      <c r="J790" s="1">
        <f t="shared" si="952"/>
        <v>1.6627853591545236E-3</v>
      </c>
      <c r="K790" s="1">
        <f t="shared" si="952"/>
        <v>4.2118882963773988E-3</v>
      </c>
      <c r="L790" s="1">
        <f t="shared" ref="L790:O790" si="953">L789</f>
        <v>1.6802443095603272E-3</v>
      </c>
      <c r="M790" s="1">
        <f t="shared" si="953"/>
        <v>2.9246026973322699E-5</v>
      </c>
      <c r="N790" s="1">
        <f t="shared" si="953"/>
        <v>6.6528816850610587E-4</v>
      </c>
      <c r="O790" s="1">
        <f t="shared" si="953"/>
        <v>1.3252769965473238E-4</v>
      </c>
      <c r="P790" s="1">
        <f>P789</f>
        <v>1.3811374342652489E-4</v>
      </c>
      <c r="Q790" s="1">
        <f>Q789</f>
        <v>1.3325051428522377E-4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12.728678454699338</v>
      </c>
      <c r="G791" s="1">
        <f>[1]Industry!C$19</f>
        <v>13.638464707023282</v>
      </c>
      <c r="H791" s="1">
        <f>[1]Industry!D$19</f>
        <v>13.523057113448793</v>
      </c>
      <c r="I791" s="1">
        <f>[1]Industry!E$19</f>
        <v>14.342943937802328</v>
      </c>
      <c r="J791" s="1">
        <f>[1]Industry!F$19</f>
        <v>13.88192446914147</v>
      </c>
      <c r="K791" s="1">
        <f>[1]Industry!G$19</f>
        <v>14.996774877952047</v>
      </c>
      <c r="L791" s="1">
        <f>[1]Industry!H$19</f>
        <v>20.639410172913941</v>
      </c>
      <c r="M791" s="1">
        <f>[1]Industry!I$19</f>
        <v>22.615381433280902</v>
      </c>
      <c r="N791" s="1">
        <f>[1]Industry!J$19</f>
        <v>22.138075558169806</v>
      </c>
      <c r="O791" s="1">
        <f>[1]Industry!K$19</f>
        <v>21.556936788199057</v>
      </c>
      <c r="P791" s="1">
        <f>[1]Industry!L$19</f>
        <v>21.019870180652873</v>
      </c>
      <c r="Q791" s="1">
        <f>[1]Industry!M$19</f>
        <v>20.996628350780338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4.3135496110756186</v>
      </c>
      <c r="G792" s="1">
        <f t="shared" ref="G792:K792" si="956">SUM(G793:G801)</f>
        <v>5.8605256023934782</v>
      </c>
      <c r="H792" s="1">
        <f t="shared" si="956"/>
        <v>6.0996872028250024</v>
      </c>
      <c r="I792" s="1">
        <f t="shared" si="956"/>
        <v>7.0487872181463809</v>
      </c>
      <c r="J792" s="1">
        <f t="shared" si="956"/>
        <v>6.8264620630496502</v>
      </c>
      <c r="K792" s="1">
        <f t="shared" si="956"/>
        <v>7.8700184485545837</v>
      </c>
      <c r="L792" s="1">
        <f t="shared" ref="L792:O792" si="957">SUM(L793:L801)</f>
        <v>11.885421267715966</v>
      </c>
      <c r="M792" s="1">
        <f t="shared" si="957"/>
        <v>12.851137964342721</v>
      </c>
      <c r="N792" s="1">
        <f t="shared" si="957"/>
        <v>12.334912720337973</v>
      </c>
      <c r="O792" s="1">
        <f t="shared" si="957"/>
        <v>12.164657727342931</v>
      </c>
      <c r="P792" s="1">
        <f>SUM(P793:P801)</f>
        <v>13.081547216353831</v>
      </c>
      <c r="Q792" s="1">
        <f>SUM(Q793:Q801)</f>
        <v>13.088917300523637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0.92983918738431859</v>
      </c>
      <c r="G793" s="1">
        <f t="shared" ref="G793:K793" si="960">G235</f>
        <v>2.0703049040573478</v>
      </c>
      <c r="H793" s="1">
        <f t="shared" si="960"/>
        <v>7.8283677253252748E-2</v>
      </c>
      <c r="I793" s="1">
        <f t="shared" si="960"/>
        <v>1.3029231690329985</v>
      </c>
      <c r="J793" s="1">
        <f t="shared" si="960"/>
        <v>0.83777884813493653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6.4068121024068369E-3</v>
      </c>
      <c r="O793" s="1">
        <f t="shared" si="961"/>
        <v>7.4500135901681974E-3</v>
      </c>
      <c r="P793" s="1">
        <f>P235</f>
        <v>1.2154588071695463E-2</v>
      </c>
      <c r="Q793" s="1">
        <f>Q235</f>
        <v>1.7725837895412204E-2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0.78843813209090474</v>
      </c>
      <c r="G794" s="1">
        <f t="shared" ref="G794:K794" si="962">G241</f>
        <v>9.6203587379509459E-2</v>
      </c>
      <c r="H794" s="1">
        <f t="shared" si="962"/>
        <v>6.5291150659264885E-2</v>
      </c>
      <c r="I794" s="1">
        <f t="shared" si="962"/>
        <v>0.18259906147947591</v>
      </c>
      <c r="J794" s="1">
        <f t="shared" si="962"/>
        <v>0.48443098076052876</v>
      </c>
      <c r="K794" s="1">
        <f t="shared" si="962"/>
        <v>0.30648860883494461</v>
      </c>
      <c r="L794" s="1">
        <f t="shared" ref="L794:O794" si="963">L241</f>
        <v>0.22152685420629242</v>
      </c>
      <c r="M794" s="1">
        <f t="shared" si="963"/>
        <v>5.7064191635557988E-2</v>
      </c>
      <c r="N794" s="1">
        <f t="shared" si="963"/>
        <v>0.46601427152644642</v>
      </c>
      <c r="O794" s="1">
        <f t="shared" si="963"/>
        <v>0.37624167842319245</v>
      </c>
      <c r="P794" s="1">
        <f t="shared" ref="P794:Q796" si="964">P241</f>
        <v>0.46661434495626758</v>
      </c>
      <c r="Q794" s="1">
        <f t="shared" si="964"/>
        <v>0.46652248352714365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4.7769569560165747E-3</v>
      </c>
      <c r="L795" s="1">
        <f t="shared" ref="L795:O795" si="966">L242</f>
        <v>5.4291842512196008E-3</v>
      </c>
      <c r="M795" s="1">
        <f t="shared" si="966"/>
        <v>3.3041158598331864E-2</v>
      </c>
      <c r="N795" s="1">
        <f t="shared" si="966"/>
        <v>0.2694659597551326</v>
      </c>
      <c r="O795" s="1">
        <f t="shared" si="966"/>
        <v>0.21758935014095637</v>
      </c>
      <c r="P795" s="1">
        <f t="shared" si="964"/>
        <v>0.2698381077139434</v>
      </c>
      <c r="Q795" s="1">
        <f t="shared" si="964"/>
        <v>0.26978868936888456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0</v>
      </c>
      <c r="J796" s="1">
        <f t="shared" si="967"/>
        <v>2.1901243241460185E-3</v>
      </c>
      <c r="K796" s="1">
        <f t="shared" si="967"/>
        <v>5.2411462983971225E-3</v>
      </c>
      <c r="L796" s="1">
        <f t="shared" ref="L796:O796" si="968">L243</f>
        <v>7.9498056483121807E-3</v>
      </c>
      <c r="M796" s="1">
        <f t="shared" si="968"/>
        <v>2.4283578522009495E-3</v>
      </c>
      <c r="N796" s="1">
        <f t="shared" si="968"/>
        <v>1.8747543350568483E-3</v>
      </c>
      <c r="O796" s="1">
        <f t="shared" si="968"/>
        <v>2.4931140383838246E-3</v>
      </c>
      <c r="P796" s="1">
        <f t="shared" si="964"/>
        <v>1.5278050025627594E-3</v>
      </c>
      <c r="Q796" s="1">
        <f t="shared" si="964"/>
        <v>1.5907381692248207E-3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1.9351119915808772</v>
      </c>
      <c r="G797" s="1">
        <f t="shared" ref="G797:K797" si="969">G274</f>
        <v>1.9671948647316226</v>
      </c>
      <c r="H797" s="1">
        <f t="shared" si="969"/>
        <v>2.5504386907493637</v>
      </c>
      <c r="I797" s="1">
        <f t="shared" si="969"/>
        <v>2.2434760400920948</v>
      </c>
      <c r="J797" s="1">
        <f t="shared" si="969"/>
        <v>1.9427945970147036</v>
      </c>
      <c r="K797" s="1">
        <f t="shared" si="969"/>
        <v>1.5577961948280599</v>
      </c>
      <c r="L797" s="1">
        <f t="shared" ref="L797:O797" si="970">L274</f>
        <v>5.2506784902621728E-3</v>
      </c>
      <c r="M797" s="1">
        <f t="shared" si="970"/>
        <v>2.8534282745962258E-3</v>
      </c>
      <c r="N797" s="1">
        <f t="shared" si="970"/>
        <v>2.5788582217436407E-3</v>
      </c>
      <c r="O797" s="1">
        <f t="shared" si="970"/>
        <v>1.901235597758788E-3</v>
      </c>
      <c r="P797" s="1">
        <f>P274</f>
        <v>1.314975362310733E-3</v>
      </c>
      <c r="Q797" s="1">
        <f>Q274</f>
        <v>6.7542774123685589E-4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9.1490208817227095E-2</v>
      </c>
      <c r="L798" s="1">
        <f t="shared" ref="L798:O798" si="972">L275</f>
        <v>1.3465986722597629</v>
      </c>
      <c r="M798" s="1">
        <f t="shared" si="972"/>
        <v>2.2114250627758714</v>
      </c>
      <c r="N798" s="1">
        <f t="shared" si="972"/>
        <v>2.0083206591278189</v>
      </c>
      <c r="O798" s="1">
        <f t="shared" si="972"/>
        <v>2.008888259375389</v>
      </c>
      <c r="P798" s="1">
        <f>P275</f>
        <v>2.0099797350272555</v>
      </c>
      <c r="Q798" s="1">
        <f>Q275</f>
        <v>2.0109128190836332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0.66016030001951809</v>
      </c>
      <c r="G799" s="1">
        <f t="shared" ref="G799:K799" si="973">G283</f>
        <v>1.7268222462249978</v>
      </c>
      <c r="H799" s="1">
        <f t="shared" si="973"/>
        <v>3.4056736841631206</v>
      </c>
      <c r="I799" s="1">
        <f t="shared" si="973"/>
        <v>3.3197889475418116</v>
      </c>
      <c r="J799" s="1">
        <f t="shared" si="973"/>
        <v>2.9584140604351248</v>
      </c>
      <c r="K799" s="1">
        <f t="shared" si="973"/>
        <v>1.7533455830254119</v>
      </c>
      <c r="L799" s="1">
        <f t="shared" ref="L799:O799" si="974">L283</f>
        <v>2.3927936994197614</v>
      </c>
      <c r="M799" s="1">
        <f t="shared" si="974"/>
        <v>1.2366060476349148</v>
      </c>
      <c r="N799" s="1">
        <f t="shared" si="974"/>
        <v>4.423345841550308E-2</v>
      </c>
      <c r="O799" s="1">
        <f t="shared" si="974"/>
        <v>9.5631717890753976E-3</v>
      </c>
      <c r="P799" s="1">
        <f>P283</f>
        <v>9.4376849358646098E-3</v>
      </c>
      <c r="Q799" s="1">
        <f>Q283</f>
        <v>1.0584694502234981E-2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3.8877050788968295</v>
      </c>
      <c r="L800" s="1">
        <f t="shared" ref="L800:O800" si="976">L284</f>
        <v>7.66460999874917</v>
      </c>
      <c r="M800" s="1">
        <f t="shared" si="976"/>
        <v>9.0865439563167634</v>
      </c>
      <c r="N800" s="1">
        <f t="shared" si="976"/>
        <v>9.0821401022252903</v>
      </c>
      <c r="O800" s="1">
        <f t="shared" si="976"/>
        <v>9.0865862859139384</v>
      </c>
      <c r="P800" s="1">
        <f>P284</f>
        <v>9.0865656713023295</v>
      </c>
      <c r="Q800" s="1">
        <f>Q284</f>
        <v>9.0867250356657934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0</v>
      </c>
      <c r="J801" s="1">
        <f t="shared" si="977"/>
        <v>0.60085345238021037</v>
      </c>
      <c r="K801" s="1">
        <f t="shared" si="977"/>
        <v>0.26317467089769786</v>
      </c>
      <c r="L801" s="1">
        <f t="shared" ref="L801:O801" si="978">L289</f>
        <v>0.24126237469118622</v>
      </c>
      <c r="M801" s="1">
        <f t="shared" si="978"/>
        <v>0.22117576125448446</v>
      </c>
      <c r="N801" s="1">
        <f t="shared" si="978"/>
        <v>0.45387784462857378</v>
      </c>
      <c r="O801" s="1">
        <f t="shared" si="978"/>
        <v>0.45394461847406875</v>
      </c>
      <c r="P801" s="1">
        <f>P289</f>
        <v>1.2241143039816034</v>
      </c>
      <c r="Q801" s="1">
        <f>Q289</f>
        <v>1.2243915745700735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7.1200197643638896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7.6289255698967011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7.3930092315066043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7.13099101803589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7.0688164095081989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7.154695858319438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8.7653525434927069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9.1236421373630261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9.0476960712897583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8.6662419562414215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7.2271345964961426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7.2050425771097117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9.0019323164763811</v>
      </c>
      <c r="G803" s="1">
        <f t="shared" ref="G803:O803" si="979">G804</f>
        <v>10.609962415323533</v>
      </c>
      <c r="H803" s="1">
        <f t="shared" si="979"/>
        <v>9.8591204268997981</v>
      </c>
      <c r="I803" s="1">
        <f t="shared" si="979"/>
        <v>11.570278653545426</v>
      </c>
      <c r="J803" s="1">
        <f t="shared" si="979"/>
        <v>12.327063937351545</v>
      </c>
      <c r="K803" s="1">
        <f t="shared" si="979"/>
        <v>13.342487300838243</v>
      </c>
      <c r="L803" s="1">
        <f t="shared" si="979"/>
        <v>9.8417958082484702</v>
      </c>
      <c r="M803" s="1">
        <f t="shared" si="979"/>
        <v>9.8460696620568218</v>
      </c>
      <c r="N803" s="1">
        <f t="shared" si="979"/>
        <v>9.763868353158875</v>
      </c>
      <c r="O803" s="1">
        <f t="shared" si="979"/>
        <v>12.129394152363419</v>
      </c>
      <c r="P803" s="1">
        <f>P804</f>
        <v>9.7182497605786793</v>
      </c>
      <c r="Q803" s="1">
        <f>Q804</f>
        <v>9.6856858253109781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9.0019323164763811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10.609962415323533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9.8591204268997981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11.570278653545426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12.327063937351545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13.342487300838243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9.8417958082484702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9.8460696620568218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9.763868353158875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12.129394152363419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9.7182497605786793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9.6856858253109781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0.62582360670165149</v>
      </c>
      <c r="G805" s="1">
        <f t="shared" ref="G805:O805" si="981">G806</f>
        <v>0.7375939817159034</v>
      </c>
      <c r="H805" s="1">
        <f t="shared" si="981"/>
        <v>0.73634735108718596</v>
      </c>
      <c r="I805" s="1">
        <f t="shared" si="981"/>
        <v>0.73472041139987199</v>
      </c>
      <c r="J805" s="1">
        <f t="shared" si="981"/>
        <v>0.73268461421902442</v>
      </c>
      <c r="K805" s="1">
        <f t="shared" si="981"/>
        <v>0.73065648491464863</v>
      </c>
      <c r="L805" s="1">
        <f t="shared" si="981"/>
        <v>0.72862678314212281</v>
      </c>
      <c r="M805" s="1">
        <f t="shared" si="981"/>
        <v>0.72660710810426032</v>
      </c>
      <c r="N805" s="1">
        <f t="shared" si="981"/>
        <v>0.72661082316261494</v>
      </c>
      <c r="O805" s="1">
        <f t="shared" si="981"/>
        <v>0.72666681066446892</v>
      </c>
      <c r="P805" s="1">
        <f>P806</f>
        <v>0.72668273443457398</v>
      </c>
      <c r="Q805" s="1">
        <f>Q806</f>
        <v>0.72680854754164814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0.62582360670165149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0.7375939817159034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0.73634735108718596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0.73472041139987199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0.73268461421902442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0.73065648491464863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0.72862678314212281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0.72660710810426032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0.72661082316261494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0.72666681066446892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0.72668273443457398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0.72680854754164814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7.7980774293248851</v>
      </c>
      <c r="G807" s="1">
        <f>[1]Industry!C$21</f>
        <v>8.0801770589026329</v>
      </c>
      <c r="H807" s="1">
        <f>[1]Industry!D$21</f>
        <v>5.6082924356284529</v>
      </c>
      <c r="I807" s="1">
        <f>[1]Industry!E$21</f>
        <v>5.5456314919087797</v>
      </c>
      <c r="J807" s="1">
        <f>[1]Industry!F$21</f>
        <v>5.4829931456292584</v>
      </c>
      <c r="K807" s="1">
        <f>[1]Industry!G$21</f>
        <v>5.4556033019137526</v>
      </c>
      <c r="L807" s="1">
        <f>[1]Industry!H$21</f>
        <v>5.9126465657504088</v>
      </c>
      <c r="M807" s="1">
        <f>[1]Industry!I$21</f>
        <v>1.1147627257255231E-2</v>
      </c>
      <c r="N807" s="1">
        <f>[1]Industry!J$21</f>
        <v>6.137340439535786E-3</v>
      </c>
      <c r="O807" s="1">
        <f>[1]Industry!K$21</f>
        <v>5.5946427741267188E-3</v>
      </c>
      <c r="P807" s="1">
        <f>[1]Industry!L$21</f>
        <v>2.5205684170842555E-3</v>
      </c>
      <c r="Q807" s="1">
        <f>[1]Industry!M$21</f>
        <v>1.175444653281992E-3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7.7980774293248851</v>
      </c>
      <c r="G808" s="1">
        <f t="shared" ref="G808:K808" si="983">G807</f>
        <v>8.0801770589026329</v>
      </c>
      <c r="H808" s="1">
        <f t="shared" si="983"/>
        <v>5.6082924356284529</v>
      </c>
      <c r="I808" s="1">
        <f t="shared" si="983"/>
        <v>5.5456314919087797</v>
      </c>
      <c r="J808" s="1">
        <f t="shared" si="983"/>
        <v>5.4829931456292584</v>
      </c>
      <c r="K808" s="1">
        <f t="shared" si="983"/>
        <v>5.4556033019137526</v>
      </c>
      <c r="L808" s="1">
        <f t="shared" ref="L808:O808" si="984">L807</f>
        <v>5.9126465657504088</v>
      </c>
      <c r="M808" s="1">
        <f t="shared" si="984"/>
        <v>1.1147627257255231E-2</v>
      </c>
      <c r="N808" s="1">
        <f t="shared" si="984"/>
        <v>6.137340439535786E-3</v>
      </c>
      <c r="O808" s="1">
        <f t="shared" si="984"/>
        <v>5.5946427741267188E-3</v>
      </c>
      <c r="P808" s="1">
        <f>P807</f>
        <v>2.5205684170842555E-3</v>
      </c>
      <c r="Q808" s="1">
        <f>Q807</f>
        <v>1.175444653281992E-3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7.7980774293248851</v>
      </c>
      <c r="G810" s="1">
        <f t="shared" ref="G810:K810" si="985">G808</f>
        <v>8.0801770589026329</v>
      </c>
      <c r="H810" s="1">
        <f t="shared" si="985"/>
        <v>5.6082924356284529</v>
      </c>
      <c r="I810" s="1">
        <f t="shared" si="985"/>
        <v>5.5456314919087797</v>
      </c>
      <c r="J810" s="1">
        <f t="shared" si="985"/>
        <v>5.4829931456292584</v>
      </c>
      <c r="K810" s="1">
        <f t="shared" si="985"/>
        <v>5.4556033019137526</v>
      </c>
      <c r="L810" s="1">
        <f t="shared" ref="L810:O810" si="986">L808</f>
        <v>5.9126465657504088</v>
      </c>
      <c r="M810" s="1">
        <f t="shared" si="986"/>
        <v>1.1147627257255231E-2</v>
      </c>
      <c r="N810" s="1">
        <f t="shared" si="986"/>
        <v>6.137340439535786E-3</v>
      </c>
      <c r="O810" s="1">
        <f t="shared" si="986"/>
        <v>5.5946427741267188E-3</v>
      </c>
      <c r="P810" s="1">
        <f>P808</f>
        <v>2.5205684170842555E-3</v>
      </c>
      <c r="Q810" s="1">
        <f>Q808</f>
        <v>1.175444653281992E-3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6.7638881125505368E-2</v>
      </c>
      <c r="G811" s="1">
        <f>[1]Industry!C$22</f>
        <v>8.5499669872974721E-2</v>
      </c>
      <c r="H811" s="1">
        <f>[1]Industry!D$22</f>
        <v>8.4482445183717961E-2</v>
      </c>
      <c r="I811" s="1">
        <f>[1]Industry!E$22</f>
        <v>8.5469966586345203E-2</v>
      </c>
      <c r="J811" s="1">
        <f>[1]Industry!F$22</f>
        <v>7.4911793883092145E-2</v>
      </c>
      <c r="K811" s="1">
        <f>[1]Industry!G$22</f>
        <v>8.7756955393958086E-2</v>
      </c>
      <c r="L811" s="1">
        <f>[1]Industry!H$22</f>
        <v>8.7942126110378716E-2</v>
      </c>
      <c r="M811" s="1">
        <f>[1]Industry!I$22</f>
        <v>8.7511318267019439E-2</v>
      </c>
      <c r="N811" s="1">
        <f>[1]Industry!J$22</f>
        <v>5.0794542209124743E-2</v>
      </c>
      <c r="O811" s="1">
        <f>[1]Industry!K$22</f>
        <v>4.3011175593761698E-2</v>
      </c>
      <c r="P811" s="1">
        <f>[1]Industry!L$22</f>
        <v>8.4799420410813127E-3</v>
      </c>
      <c r="Q811" s="1">
        <f>[1]Industry!M$22</f>
        <v>4.580178664383993E-3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6.7638881125505368E-2</v>
      </c>
      <c r="G812" s="1">
        <f t="shared" ref="G812:K812" si="989">G811</f>
        <v>8.5499669872974721E-2</v>
      </c>
      <c r="H812" s="1">
        <f t="shared" si="989"/>
        <v>8.4482445183717961E-2</v>
      </c>
      <c r="I812" s="1">
        <f t="shared" si="989"/>
        <v>8.5469966586345203E-2</v>
      </c>
      <c r="J812" s="1">
        <f t="shared" si="989"/>
        <v>7.4911793883092145E-2</v>
      </c>
      <c r="K812" s="1">
        <f t="shared" si="989"/>
        <v>8.7756955393958086E-2</v>
      </c>
      <c r="L812" s="1">
        <f t="shared" ref="L812:O812" si="990">L811</f>
        <v>8.7942126110378716E-2</v>
      </c>
      <c r="M812" s="1">
        <f t="shared" si="990"/>
        <v>8.7511318267019439E-2</v>
      </c>
      <c r="N812" s="1">
        <f t="shared" si="990"/>
        <v>5.0794542209124743E-2</v>
      </c>
      <c r="O812" s="1">
        <f t="shared" si="990"/>
        <v>4.3011175593761698E-2</v>
      </c>
      <c r="P812" s="1">
        <f>P811</f>
        <v>8.4799420410813127E-3</v>
      </c>
      <c r="Q812" s="1">
        <f>Q811</f>
        <v>4.580178664383993E-3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[1]Industry!F$23</f>
        <v>10.590945828138022</v>
      </c>
      <c r="K813" s="1">
        <f>[1]Industry!G$23</f>
        <v>10.728666236253954</v>
      </c>
      <c r="L813" s="1">
        <f>[1]Industry!H$23</f>
        <v>10.608078725151453</v>
      </c>
      <c r="M813" s="1">
        <f>[1]Industry!I$23</f>
        <v>12.55569390366875</v>
      </c>
      <c r="N813" s="1">
        <f>[1]Industry!J$23</f>
        <v>14.634950723904153</v>
      </c>
      <c r="O813" s="1">
        <f>[1]Industry!K$23</f>
        <v>15.869632820879097</v>
      </c>
      <c r="P813" s="1">
        <f>[1]Industry!L$23</f>
        <v>15.852959188989487</v>
      </c>
      <c r="Q813" s="1">
        <f>[1]Industry!M$23</f>
        <v>15.834800898967522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0</v>
      </c>
      <c r="J814" s="1">
        <f t="shared" si="993"/>
        <v>10.590945828138022</v>
      </c>
      <c r="K814" s="1">
        <f t="shared" si="993"/>
        <v>10.728666236253954</v>
      </c>
      <c r="L814" s="1">
        <f t="shared" ref="L814:O814" si="994">L813</f>
        <v>10.608078725151453</v>
      </c>
      <c r="M814" s="1">
        <f t="shared" si="994"/>
        <v>12.55569390366875</v>
      </c>
      <c r="N814" s="1">
        <f t="shared" si="994"/>
        <v>14.634950723904153</v>
      </c>
      <c r="O814" s="1">
        <f t="shared" si="994"/>
        <v>15.869632820879097</v>
      </c>
      <c r="P814" s="1">
        <f>P813</f>
        <v>15.852959188989487</v>
      </c>
      <c r="Q814" s="1">
        <f>Q813</f>
        <v>15.834800898967522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0.74849685739228056</v>
      </c>
      <c r="G815" s="1">
        <f>[1]Industry!C$24</f>
        <v>0.94976477211250421</v>
      </c>
      <c r="H815" s="1">
        <f>[1]Industry!D$24</f>
        <v>2.4487243127703038</v>
      </c>
      <c r="I815" s="1">
        <f>[1]Industry!E$24</f>
        <v>4.1143537474306475</v>
      </c>
      <c r="J815" s="1">
        <f>[1]Industry!F$24</f>
        <v>5.68842861967833</v>
      </c>
      <c r="K815" s="1">
        <f>[1]Industry!G$24</f>
        <v>7.3858712281216814</v>
      </c>
      <c r="L815" s="1">
        <f>[1]Industry!H$24</f>
        <v>9.1133315918397173</v>
      </c>
      <c r="M815" s="1">
        <f>[1]Industry!I$24</f>
        <v>9.3834235422779102</v>
      </c>
      <c r="N815" s="1">
        <f>[1]Industry!J$24</f>
        <v>9.3834649376741908</v>
      </c>
      <c r="O815" s="1">
        <f>[1]Industry!K$24</f>
        <v>9.383521761975528</v>
      </c>
      <c r="P815" s="1">
        <f>[1]Industry!L$24</f>
        <v>9.3835359785814862</v>
      </c>
      <c r="Q815" s="1">
        <f>[1]Industry!M$24</f>
        <v>9.3835554377208226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0.74849685739228056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0.94976477211250421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2.4323476932775101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4.1041843293398106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5.6795286536175436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7.3579277715756852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9.089369717718947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9.3539176075613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9.3540387500681064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9.3541753429670482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9.3542084048237193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9.3542422079169327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1.6376619492793676E-2</v>
      </c>
      <c r="I817" s="1">
        <f t="shared" si="999"/>
        <v>1.0169418090836935E-2</v>
      </c>
      <c r="J817" s="1">
        <f t="shared" si="999"/>
        <v>8.8999660607864683E-3</v>
      </c>
      <c r="K817" s="1">
        <f t="shared" si="999"/>
        <v>2.794345654599617E-2</v>
      </c>
      <c r="L817" s="1">
        <f t="shared" ref="L817:O817" si="1000">L815-L816</f>
        <v>2.3961874120770332E-2</v>
      </c>
      <c r="M817" s="1">
        <f t="shared" si="1000"/>
        <v>2.9505934716610227E-2</v>
      </c>
      <c r="N817" s="1">
        <f t="shared" si="1000"/>
        <v>2.9426187606084397E-2</v>
      </c>
      <c r="O817" s="1">
        <f t="shared" si="1000"/>
        <v>2.9346419008479785E-2</v>
      </c>
      <c r="P817" s="1">
        <f>P815-P816</f>
        <v>2.9327573757766956E-2</v>
      </c>
      <c r="Q817" s="1">
        <f>Q815-Q816</f>
        <v>2.931322980388984E-2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72.70845982258912</v>
      </c>
      <c r="G818" s="17">
        <f>[1]Industry!C$71</f>
        <v>74.353220857412794</v>
      </c>
      <c r="H818" s="17">
        <f>[1]Industry!D$71</f>
        <v>76.126122043517526</v>
      </c>
      <c r="I818" s="17">
        <f>[1]Industry!E$71</f>
        <v>77.150095239991686</v>
      </c>
      <c r="J818" s="17">
        <f>[1]Industry!F$71</f>
        <v>77.723897981433709</v>
      </c>
      <c r="K818" s="17">
        <f>[1]Industry!G$71</f>
        <v>78.338289767584968</v>
      </c>
      <c r="L818" s="17">
        <f>[1]Industry!H$71</f>
        <v>78.659197905024982</v>
      </c>
      <c r="M818" s="17">
        <f>[1]Industry!I$71</f>
        <v>78.900078924042219</v>
      </c>
      <c r="N818" s="17">
        <f>[1]Industry!J$71</f>
        <v>78.629387928452843</v>
      </c>
      <c r="O818" s="17">
        <f>[1]Industry!K$71</f>
        <v>80.629787879407317</v>
      </c>
      <c r="P818" s="17">
        <f>[1]Industry!L$71</f>
        <v>78.324399769712443</v>
      </c>
      <c r="Q818" s="17">
        <f>[1]Industry!M$71</f>
        <v>78.185356728079469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58.985486262669923</v>
      </c>
      <c r="G819" s="18">
        <f t="shared" ref="G819:K819" si="1001">SUM(G820:G822)</f>
        <v>61.602341870543924</v>
      </c>
      <c r="H819" s="18">
        <f t="shared" si="1001"/>
        <v>65.424645607019187</v>
      </c>
      <c r="I819" s="18">
        <f t="shared" si="1001"/>
        <v>75.792688245135196</v>
      </c>
      <c r="J819" s="18">
        <f t="shared" si="1001"/>
        <v>78.187571162476871</v>
      </c>
      <c r="K819" s="18">
        <f t="shared" si="1001"/>
        <v>80.964042615125564</v>
      </c>
      <c r="L819" s="18">
        <f t="shared" ref="L819:O819" si="1002">SUM(L820:L822)</f>
        <v>83.983413748299725</v>
      </c>
      <c r="M819" s="18">
        <f t="shared" si="1002"/>
        <v>87.096018120529862</v>
      </c>
      <c r="N819" s="18">
        <f t="shared" si="1002"/>
        <v>87.792302851566831</v>
      </c>
      <c r="O819" s="18">
        <f t="shared" si="1002"/>
        <v>89.360085081363394</v>
      </c>
      <c r="P819" s="18">
        <f>SUM(P820:P822)</f>
        <v>87.887650050654415</v>
      </c>
      <c r="Q819" s="18">
        <f>SUM(Q820:Q822)</f>
        <v>88.007964875556794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9.8139069931189216</v>
      </c>
      <c r="G820" s="1">
        <f>[1]Industry!C$55</f>
        <v>10.335102243555482</v>
      </c>
      <c r="H820" s="1">
        <f>[1]Industry!D$55</f>
        <v>10.340802825212595</v>
      </c>
      <c r="I820" s="1">
        <f>[1]Industry!E$55</f>
        <v>16.855214302575881</v>
      </c>
      <c r="J820" s="1">
        <f>[1]Industry!F$55</f>
        <v>16.855218790237654</v>
      </c>
      <c r="K820" s="1">
        <f>[1]Industry!G$55</f>
        <v>16.855221476951321</v>
      </c>
      <c r="L820" s="1">
        <f>[1]Industry!H$55</f>
        <v>16.855226153451653</v>
      </c>
      <c r="M820" s="1">
        <f>[1]Industry!I$55</f>
        <v>18.9120512051154</v>
      </c>
      <c r="N820" s="1">
        <f>[1]Industry!J$55</f>
        <v>18.912122577085736</v>
      </c>
      <c r="O820" s="1">
        <f>[1]Industry!K$55</f>
        <v>18.91221483107071</v>
      </c>
      <c r="P820" s="1">
        <f>[1]Industry!L$55</f>
        <v>18.912227941112235</v>
      </c>
      <c r="Q820" s="1">
        <f>[1]Industry!M$55</f>
        <v>18.912295647245529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1.108181617380005</v>
      </c>
      <c r="G821" s="1">
        <f>[1]Industry!C$56</f>
        <v>1.4008442624107216</v>
      </c>
      <c r="H821" s="1">
        <f>[1]Industry!D$56</f>
        <v>3.5676995747054598</v>
      </c>
      <c r="I821" s="1">
        <f>[1]Industry!E$56</f>
        <v>5.9665340996235861</v>
      </c>
      <c r="J821" s="1">
        <f>[1]Industry!F$56</f>
        <v>8.1868698191802842</v>
      </c>
      <c r="K821" s="1">
        <f>[1]Industry!G$56</f>
        <v>10.520515233971254</v>
      </c>
      <c r="L821" s="1">
        <f>[1]Industry!H$56</f>
        <v>12.895723924602946</v>
      </c>
      <c r="M821" s="1">
        <f>[1]Industry!I$56</f>
        <v>13.172872549928734</v>
      </c>
      <c r="N821" s="1">
        <f>[1]Industry!J$56</f>
        <v>13.173043151688281</v>
      </c>
      <c r="O821" s="1">
        <f>[1]Industry!K$56</f>
        <v>13.173235511822774</v>
      </c>
      <c r="P821" s="1">
        <f>[1]Industry!L$56</f>
        <v>13.17328207195324</v>
      </c>
      <c r="Q821" s="1">
        <f>[1]Industry!M$56</f>
        <v>13.173329675947354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49.86639536457772</v>
      </c>
      <c r="H822" s="1">
        <f>[1]Industry!D$3-([1]Industry!D$6-[1]Industry!D$70)</f>
        <v>51.51614320710113</v>
      </c>
      <c r="I822" s="1">
        <f>[1]Industry!E$3-([1]Industry!E$6-[1]Industry!E$70)</f>
        <v>52.970939842935735</v>
      </c>
      <c r="J822" s="1">
        <f>[1]Industry!F$3-([1]Industry!F$6-[1]Industry!F$70)</f>
        <v>53.145482553058926</v>
      </c>
      <c r="K822" s="1">
        <f>[1]Industry!G$3-([1]Industry!G$6-[1]Industry!G$70)</f>
        <v>53.58830590420299</v>
      </c>
      <c r="L822" s="1">
        <f>[1]Industry!H$3-([1]Industry!H$6-[1]Industry!H$70)</f>
        <v>54.232463670245124</v>
      </c>
      <c r="M822" s="1">
        <f>[1]Industry!I$3-([1]Industry!I$6-[1]Industry!I$70)</f>
        <v>55.011094365485725</v>
      </c>
      <c r="N822" s="1">
        <f>[1]Industry!J$3-([1]Industry!J$6-[1]Industry!J$70)</f>
        <v>55.707137122792815</v>
      </c>
      <c r="O822" s="1">
        <f>[1]Industry!K$3-([1]Industry!K$6-[1]Industry!K$70)</f>
        <v>57.274634738469921</v>
      </c>
      <c r="P822" s="1">
        <f>[1]Industry!L$3-([1]Industry!L$6-[1]Industry!L$70)</f>
        <v>55.802140037588941</v>
      </c>
      <c r="Q822" s="1">
        <f>[1]Industry!M$3-([1]Industry!M$6-[1]Industry!M$70)</f>
        <v>55.922339552363908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8.7635633299590534</v>
      </c>
      <c r="G823" s="1">
        <f t="shared" ref="G823:K823" si="1004">SUM(G824:G825)</f>
        <v>8.1572779403263649</v>
      </c>
      <c r="H823" s="1">
        <f t="shared" si="1004"/>
        <v>6.2521359928558704</v>
      </c>
      <c r="I823" s="1">
        <f t="shared" si="1004"/>
        <v>5.105908525642759</v>
      </c>
      <c r="J823" s="1">
        <f t="shared" si="1004"/>
        <v>3.8245477403427142</v>
      </c>
      <c r="K823" s="1">
        <f t="shared" si="1004"/>
        <v>2.6353855127505179</v>
      </c>
      <c r="L823" s="1">
        <f t="shared" ref="L823:O823" si="1005">SUM(L824:L825)</f>
        <v>1.422378155071873</v>
      </c>
      <c r="M823" s="1">
        <f t="shared" si="1005"/>
        <v>0.20569244385024799</v>
      </c>
      <c r="N823" s="1">
        <f t="shared" si="1005"/>
        <v>0.20566268194877976</v>
      </c>
      <c r="O823" s="1">
        <f t="shared" si="1005"/>
        <v>0.20565897108768685</v>
      </c>
      <c r="P823" s="1">
        <f>SUM(P824:P825)</f>
        <v>0.19867495433648827</v>
      </c>
      <c r="Q823" s="1">
        <f>SUM(Q824:Q825)</f>
        <v>0.19807382901947271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6.917722318311009</v>
      </c>
      <c r="G824" s="1">
        <f>[1]Industry!C$57</f>
        <v>6.3114409986539419</v>
      </c>
      <c r="H824" s="1">
        <f>[1]Industry!D$57</f>
        <v>6.2459695294151194</v>
      </c>
      <c r="I824" s="1">
        <f>[1]Industry!E$57</f>
        <v>5.1043139446600181</v>
      </c>
      <c r="J824" s="1">
        <f>[1]Industry!F$57</f>
        <v>3.8229662644049553</v>
      </c>
      <c r="K824" s="1">
        <f>[1]Industry!G$57</f>
        <v>2.631810957314852</v>
      </c>
      <c r="L824" s="1">
        <f>[1]Industry!H$57</f>
        <v>1.4210491115738577</v>
      </c>
      <c r="M824" s="1">
        <f>[1]Industry!I$57</f>
        <v>0.20569244385024799</v>
      </c>
      <c r="N824" s="1">
        <f>[1]Industry!J$57</f>
        <v>0.20566268194877976</v>
      </c>
      <c r="O824" s="1">
        <f>[1]Industry!K$57</f>
        <v>0.20565897108768685</v>
      </c>
      <c r="P824" s="1">
        <f>[1]Industry!L$57</f>
        <v>0.19867495433648827</v>
      </c>
      <c r="Q824" s="1">
        <f>[1]Industry!M$57</f>
        <v>0.19807382901947271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1.8458410116480446</v>
      </c>
      <c r="G825" s="1">
        <f>[1]Industry!C$58</f>
        <v>1.8458369416724232</v>
      </c>
      <c r="H825" s="1">
        <f>[1]Industry!D$58</f>
        <v>6.1664634407513179E-3</v>
      </c>
      <c r="I825" s="1">
        <f>[1]Industry!E$58</f>
        <v>1.5945809827408574E-3</v>
      </c>
      <c r="J825" s="1">
        <f>[1]Industry!F$58</f>
        <v>1.581475937758661E-3</v>
      </c>
      <c r="K825" s="1">
        <f>[1]Industry!G$58</f>
        <v>3.5745554356657844E-3</v>
      </c>
      <c r="L825" s="1">
        <f>[1]Industry!H$58</f>
        <v>1.3290434980152775E-3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28.930318294935546</v>
      </c>
      <c r="G826" s="1">
        <f t="shared" ref="G826:K826" si="1006">SUM(G827:G829)</f>
        <v>24.310049297786033</v>
      </c>
      <c r="H826" s="1">
        <f t="shared" si="1006"/>
        <v>29.917560714234483</v>
      </c>
      <c r="I826" s="1">
        <f t="shared" si="1006"/>
        <v>21.285784145125131</v>
      </c>
      <c r="J826" s="1">
        <f t="shared" si="1006"/>
        <v>10.943907133157861</v>
      </c>
      <c r="K826" s="1">
        <f t="shared" si="1006"/>
        <v>8.4872367960854778</v>
      </c>
      <c r="L826" s="1">
        <f t="shared" ref="L826:O826" si="1007">SUM(L827:L829)</f>
        <v>4.0145767385963644</v>
      </c>
      <c r="M826" s="1">
        <f t="shared" si="1007"/>
        <v>3.2612521275285138</v>
      </c>
      <c r="N826" s="1">
        <f t="shared" si="1007"/>
        <v>1.9073641795008536</v>
      </c>
      <c r="O826" s="1">
        <f t="shared" si="1007"/>
        <v>2.0305324273975947</v>
      </c>
      <c r="P826" s="1">
        <f>SUM(P827:P829)</f>
        <v>1.7487330116059203</v>
      </c>
      <c r="Q826" s="1">
        <f>SUM(Q827:Q829)</f>
        <v>1.6631720411854682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28.619787969486556</v>
      </c>
      <c r="G827" s="1">
        <f>[1]Industry!C$59</f>
        <v>23.917511523025524</v>
      </c>
      <c r="H827" s="1">
        <f>[1]Industry!D$59</f>
        <v>29.490075301790078</v>
      </c>
      <c r="I827" s="1">
        <f>[1]Industry!E$59</f>
        <v>20.164833840405134</v>
      </c>
      <c r="J827" s="1">
        <f>[1]Industry!F$59</f>
        <v>9.825945901683605</v>
      </c>
      <c r="K827" s="1">
        <f>[1]Industry!G$59</f>
        <v>7.3314488849008397</v>
      </c>
      <c r="L827" s="1">
        <f>[1]Industry!H$59</f>
        <v>2.8606647270548891</v>
      </c>
      <c r="M827" s="1">
        <f>[1]Industry!I$59</f>
        <v>2.0904498582356088</v>
      </c>
      <c r="N827" s="1">
        <f>[1]Industry!J$59</f>
        <v>0.73670820589615804</v>
      </c>
      <c r="O827" s="1">
        <f>[1]Industry!K$59</f>
        <v>0.86002978004093034</v>
      </c>
      <c r="P827" s="1">
        <f>[1]Industry!L$59</f>
        <v>0.57825899167434147</v>
      </c>
      <c r="Q827" s="1">
        <f>[1]Industry!M$59</f>
        <v>0.49262530521997328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3.4872411937380693E-2</v>
      </c>
      <c r="I828" s="1">
        <f>[1]Industry!E$60</f>
        <v>2.1196046317131258E-2</v>
      </c>
      <c r="J828" s="1">
        <f>[1]Industry!F$60</f>
        <v>1.8179502874916997E-2</v>
      </c>
      <c r="K828" s="1">
        <f>[1]Industry!G$60</f>
        <v>5.6001054760463159E-2</v>
      </c>
      <c r="L828" s="1">
        <f>[1]Industry!H$60</f>
        <v>4.7163482058898323E-2</v>
      </c>
      <c r="M828" s="1">
        <f>[1]Industry!I$60</f>
        <v>5.7091790022470543E-2</v>
      </c>
      <c r="N828" s="1">
        <f>[1]Industry!J$60</f>
        <v>5.6937485292494892E-2</v>
      </c>
      <c r="O828" s="1">
        <f>[1]Industry!K$60</f>
        <v>5.6783138986624133E-2</v>
      </c>
      <c r="P828" s="1">
        <f>[1]Industry!L$60</f>
        <v>5.6746674827569482E-2</v>
      </c>
      <c r="Q828" s="1">
        <f>[1]Industry!M$60</f>
        <v>5.6718920343232768E-2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0.31053032544898956</v>
      </c>
      <c r="G829" s="1">
        <f>[1]Industry!C$68</f>
        <v>0.39253777476050833</v>
      </c>
      <c r="H829" s="1">
        <f>[1]Industry!D$68</f>
        <v>0.39261300050702153</v>
      </c>
      <c r="I829" s="1">
        <f>[1]Industry!E$68</f>
        <v>1.0997542584028643</v>
      </c>
      <c r="J829" s="1">
        <f>[1]Industry!F$68</f>
        <v>1.0997817285993394</v>
      </c>
      <c r="K829" s="1">
        <f>[1]Industry!G$68</f>
        <v>1.0997868564241751</v>
      </c>
      <c r="L829" s="1">
        <f>[1]Industry!H$68</f>
        <v>1.1067485294825767</v>
      </c>
      <c r="M829" s="1">
        <f>[1]Industry!I$68</f>
        <v>1.1137104792704349</v>
      </c>
      <c r="N829" s="1">
        <f>[1]Industry!J$68</f>
        <v>1.1137184883122007</v>
      </c>
      <c r="O829" s="1">
        <f>[1]Industry!K$68</f>
        <v>1.1137195083700404</v>
      </c>
      <c r="P829" s="1">
        <f>[1]Industry!L$68</f>
        <v>1.1137273451040095</v>
      </c>
      <c r="Q829" s="1">
        <f>[1]Industry!M$68</f>
        <v>1.1138278156222623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2.3674197640670949</v>
      </c>
      <c r="G830" s="1">
        <f t="shared" ref="G830:O830" si="1010">G831</f>
        <v>2.3075208943463656</v>
      </c>
      <c r="H830" s="1">
        <f t="shared" si="1010"/>
        <v>1.2026392048232816E-2</v>
      </c>
      <c r="I830" s="1">
        <f t="shared" si="1010"/>
        <v>1.2905586927109741E-3</v>
      </c>
      <c r="J830" s="1">
        <f t="shared" si="1010"/>
        <v>1.118223154031418E-3</v>
      </c>
      <c r="K830" s="1">
        <f t="shared" si="1010"/>
        <v>2.8430246000547468E-3</v>
      </c>
      <c r="L830" s="1">
        <f t="shared" si="1010"/>
        <v>1.1383655197271211E-3</v>
      </c>
      <c r="M830" s="1">
        <f t="shared" si="1010"/>
        <v>1.9887298341859438E-5</v>
      </c>
      <c r="N830" s="1">
        <f t="shared" si="1010"/>
        <v>4.5239595458415198E-4</v>
      </c>
      <c r="O830" s="1">
        <f t="shared" si="1010"/>
        <v>9.0118835765218053E-5</v>
      </c>
      <c r="P830" s="1">
        <f>P831</f>
        <v>9.3917345530036877E-5</v>
      </c>
      <c r="Q830" s="1">
        <f>Q831</f>
        <v>9.0610349713952175E-5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2.3674197640670949</v>
      </c>
      <c r="G831" s="1">
        <f>[1]Industry!C$61</f>
        <v>2.3075208943463656</v>
      </c>
      <c r="H831" s="1">
        <f>[1]Industry!D$61</f>
        <v>1.2026392048232816E-2</v>
      </c>
      <c r="I831" s="1">
        <f>[1]Industry!E$61</f>
        <v>1.2905586927109741E-3</v>
      </c>
      <c r="J831" s="1">
        <f>[1]Industry!F$61</f>
        <v>1.118223154031418E-3</v>
      </c>
      <c r="K831" s="1">
        <f>[1]Industry!G$61</f>
        <v>2.8430246000547468E-3</v>
      </c>
      <c r="L831" s="1">
        <f>[1]Industry!H$61</f>
        <v>1.1383655197271211E-3</v>
      </c>
      <c r="M831" s="1">
        <f>[1]Industry!I$61</f>
        <v>1.9887298341859438E-5</v>
      </c>
      <c r="N831" s="1">
        <f>[1]Industry!J$61</f>
        <v>4.5239595458415198E-4</v>
      </c>
      <c r="O831" s="1">
        <f>[1]Industry!K$61</f>
        <v>9.0118835765218053E-5</v>
      </c>
      <c r="P831" s="1">
        <f>[1]Industry!L$61</f>
        <v>9.3917345530036877E-5</v>
      </c>
      <c r="Q831" s="1">
        <f>[1]Industry!M$61</f>
        <v>9.0610349713952175E-5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11.76736108265591</v>
      </c>
      <c r="G832" s="1">
        <f t="shared" ref="G832:K832" si="1011">G833+G843</f>
        <v>12.635442424760555</v>
      </c>
      <c r="H832" s="1">
        <f t="shared" si="1011"/>
        <v>12.568687869062266</v>
      </c>
      <c r="I832" s="1">
        <f t="shared" si="1011"/>
        <v>13.401713645795956</v>
      </c>
      <c r="J832" s="1">
        <f t="shared" si="1011"/>
        <v>13.039666820989597</v>
      </c>
      <c r="K832" s="1">
        <f t="shared" si="1011"/>
        <v>14.166313362205853</v>
      </c>
      <c r="L832" s="1">
        <f t="shared" ref="L832:O832" si="1012">L833+L843</f>
        <v>19.551487335853018</v>
      </c>
      <c r="M832" s="1">
        <f t="shared" si="1012"/>
        <v>20.864444407170282</v>
      </c>
      <c r="N832" s="1">
        <f t="shared" si="1012"/>
        <v>20.300792714251529</v>
      </c>
      <c r="O832" s="1">
        <f t="shared" si="1012"/>
        <v>19.758683166902621</v>
      </c>
      <c r="P832" s="1">
        <f>P833+P843</f>
        <v>19.224864694907922</v>
      </c>
      <c r="Q832" s="1">
        <f>Q833+Q843</f>
        <v>19.195712300685667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5.1850718229265054</v>
      </c>
      <c r="G833" s="1">
        <f>[1]Industry!C$62</f>
        <v>5.56757577906885</v>
      </c>
      <c r="H833" s="1">
        <f>[1]Industry!D$62</f>
        <v>5.6974290505594398</v>
      </c>
      <c r="I833" s="1">
        <f>[1]Industry!E$62</f>
        <v>6.7386812830616991</v>
      </c>
      <c r="J833" s="1">
        <f>[1]Industry!F$62</f>
        <v>6.3997365286422125</v>
      </c>
      <c r="K833" s="1">
        <f>[1]Industry!G$62</f>
        <v>7.4102966179493395</v>
      </c>
      <c r="L833" s="1">
        <f>[1]Industry!H$62</f>
        <v>11.249483248728389</v>
      </c>
      <c r="M833" s="1">
        <f>[1]Industry!I$62</f>
        <v>12.196984376675404</v>
      </c>
      <c r="N833" s="1">
        <f>[1]Industry!J$62</f>
        <v>11.705481446526255</v>
      </c>
      <c r="O833" s="1">
        <f>[1]Industry!K$62</f>
        <v>11.525753308473277</v>
      </c>
      <c r="P833" s="1">
        <f>[1]Industry!L$62</f>
        <v>12.359086828236592</v>
      </c>
      <c r="Q833" s="1">
        <f>[1]Industry!M$62</f>
        <v>12.350921852431441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1.1177066233294308</v>
      </c>
      <c r="G834" s="1">
        <f t="shared" ref="G834:K834" si="1013">IFERROR(G793/G$792,0)*G$833</f>
        <v>1.966816668185805</v>
      </c>
      <c r="H834" s="1">
        <f t="shared" si="1013"/>
        <v>7.3121076890751743E-2</v>
      </c>
      <c r="I834" s="1">
        <f t="shared" si="1013"/>
        <v>1.245602073194511</v>
      </c>
      <c r="J834" s="1">
        <f t="shared" si="1013"/>
        <v>0.78540887619577981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6.0798825169188758E-3</v>
      </c>
      <c r="O834" s="1">
        <f t="shared" si="1014"/>
        <v>7.0587287131018616E-3</v>
      </c>
      <c r="P834" s="1">
        <f t="shared" ref="P834:Q842" si="1015">IFERROR(P793/P$792,0)*P$833</f>
        <v>1.148332126583136E-2</v>
      </c>
      <c r="Q834" s="1">
        <f t="shared" si="1015"/>
        <v>1.6726397882149149E-2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0.9477364842005267</v>
      </c>
      <c r="G835" s="1">
        <f t="shared" si="1016"/>
        <v>9.1394663088740613E-2</v>
      </c>
      <c r="H835" s="1">
        <f t="shared" si="1016"/>
        <v>6.0985372879164203E-2</v>
      </c>
      <c r="I835" s="1">
        <f t="shared" si="1016"/>
        <v>0.17456575717431788</v>
      </c>
      <c r="J835" s="1">
        <f t="shared" si="1016"/>
        <v>0.45414895952620782</v>
      </c>
      <c r="K835" s="1">
        <f t="shared" si="1016"/>
        <v>0.28858528303789605</v>
      </c>
      <c r="L835" s="1">
        <f t="shared" ref="L835:O835" si="1017">IFERROR(L794/L$792,0)*L$833</f>
        <v>0.20967390043685721</v>
      </c>
      <c r="M835" s="1">
        <f t="shared" si="1017"/>
        <v>5.415948811519198E-2</v>
      </c>
      <c r="N835" s="1">
        <f t="shared" si="1017"/>
        <v>0.44223429324920294</v>
      </c>
      <c r="O835" s="1">
        <f t="shared" si="1017"/>
        <v>0.35648095220339943</v>
      </c>
      <c r="P835" s="1">
        <f t="shared" si="1015"/>
        <v>0.44084442835674331</v>
      </c>
      <c r="Q835" s="1">
        <f t="shared" si="1015"/>
        <v>0.44021843855759335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4.4979142306534941E-3</v>
      </c>
      <c r="L836" s="1">
        <f t="shared" ref="L836:O836" si="1018">IFERROR(L795/L$792,0)*L$833</f>
        <v>5.1386918404190338E-3</v>
      </c>
      <c r="M836" s="1">
        <f t="shared" si="1018"/>
        <v>3.1359284783129299E-2</v>
      </c>
      <c r="N836" s="1">
        <f t="shared" si="1018"/>
        <v>0.25571553393996532</v>
      </c>
      <c r="O836" s="1">
        <f t="shared" si="1018"/>
        <v>0.20616126063609874</v>
      </c>
      <c r="P836" s="1">
        <f t="shared" si="1015"/>
        <v>0.25493563931294838</v>
      </c>
      <c r="Q836" s="1">
        <f t="shared" si="1015"/>
        <v>0.25457713136683113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0</v>
      </c>
      <c r="J837" s="1">
        <f t="shared" si="1016"/>
        <v>2.0532185647631819E-3</v>
      </c>
      <c r="K837" s="1">
        <f t="shared" si="1016"/>
        <v>4.9349882650304346E-3</v>
      </c>
      <c r="L837" s="1">
        <f t="shared" ref="L837:O837" si="1019">IFERROR(L796/L$792,0)*L$833</f>
        <v>7.5244455755433476E-3</v>
      </c>
      <c r="M837" s="1">
        <f t="shared" si="1019"/>
        <v>2.3047486429959032E-3</v>
      </c>
      <c r="N837" s="1">
        <f t="shared" si="1019"/>
        <v>1.7790885580908529E-3</v>
      </c>
      <c r="O837" s="1">
        <f t="shared" si="1019"/>
        <v>2.3621722879810111E-3</v>
      </c>
      <c r="P837" s="1">
        <f t="shared" si="1015"/>
        <v>1.443428240635159E-3</v>
      </c>
      <c r="Q837" s="1">
        <f t="shared" si="1015"/>
        <v>1.501047211520667E-3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2.3260876926024774</v>
      </c>
      <c r="G838" s="1">
        <f t="shared" si="1016"/>
        <v>1.8688607856461421</v>
      </c>
      <c r="H838" s="1">
        <f t="shared" si="1016"/>
        <v>2.3822440405823371</v>
      </c>
      <c r="I838" s="1">
        <f t="shared" si="1016"/>
        <v>2.1447760490550851</v>
      </c>
      <c r="J838" s="1">
        <f t="shared" si="1016"/>
        <v>1.8213495417286838</v>
      </c>
      <c r="K838" s="1">
        <f t="shared" si="1016"/>
        <v>1.4667985786118274</v>
      </c>
      <c r="L838" s="1">
        <f t="shared" ref="L838:O838" si="1020">IFERROR(L797/L$792,0)*L$833</f>
        <v>4.9697371586740428E-3</v>
      </c>
      <c r="M838" s="1">
        <f t="shared" si="1020"/>
        <v>2.7081819665916297E-3</v>
      </c>
      <c r="N838" s="1">
        <f t="shared" si="1020"/>
        <v>2.4472631263997113E-3</v>
      </c>
      <c r="O838" s="1">
        <f t="shared" si="1020"/>
        <v>1.801380110498342E-3</v>
      </c>
      <c r="P838" s="1">
        <f t="shared" si="1015"/>
        <v>1.2423526369627741E-3</v>
      </c>
      <c r="Q838" s="1">
        <f t="shared" si="1015"/>
        <v>6.3734494285841003E-4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8.6145869848411022E-2</v>
      </c>
      <c r="L839" s="1">
        <f t="shared" ref="L839:O839" si="1021">IFERROR(L798/L$792,0)*L$833</f>
        <v>1.2745479411397593</v>
      </c>
      <c r="M839" s="1">
        <f t="shared" si="1021"/>
        <v>2.0988582501958426</v>
      </c>
      <c r="N839" s="1">
        <f t="shared" si="1021"/>
        <v>1.9058392018725157</v>
      </c>
      <c r="O839" s="1">
        <f t="shared" si="1021"/>
        <v>1.903378707467047</v>
      </c>
      <c r="P839" s="1">
        <f t="shared" si="1015"/>
        <v>1.8989736961039543</v>
      </c>
      <c r="Q839" s="1">
        <f t="shared" si="1015"/>
        <v>1.8975310570234056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0.79354102279407046</v>
      </c>
      <c r="G840" s="1">
        <f t="shared" si="1016"/>
        <v>1.6405036621481619</v>
      </c>
      <c r="H840" s="1">
        <f t="shared" si="1016"/>
        <v>3.1810785602071863</v>
      </c>
      <c r="I840" s="1">
        <f t="shared" si="1016"/>
        <v>3.1737374036377854</v>
      </c>
      <c r="J840" s="1">
        <f t="shared" si="1016"/>
        <v>2.7734821280113064</v>
      </c>
      <c r="K840" s="1">
        <f t="shared" si="1016"/>
        <v>1.6509250809159026</v>
      </c>
      <c r="L840" s="1">
        <f t="shared" ref="L840:O840" si="1022">IFERROR(L799/L$792,0)*L$833</f>
        <v>2.2647655504143724</v>
      </c>
      <c r="M840" s="1">
        <f t="shared" si="1022"/>
        <v>1.1736598490308712</v>
      </c>
      <c r="N840" s="1">
        <f t="shared" si="1022"/>
        <v>4.1976294323076091E-2</v>
      </c>
      <c r="O840" s="1">
        <f t="shared" si="1022"/>
        <v>9.060900960631427E-3</v>
      </c>
      <c r="P840" s="1">
        <f t="shared" si="1015"/>
        <v>8.9164657399296646E-3</v>
      </c>
      <c r="Q840" s="1">
        <f t="shared" si="1015"/>
        <v>9.9878952267300931E-3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3.6606074034076435</v>
      </c>
      <c r="L841" s="1">
        <f t="shared" ref="L841:O841" si="1023">IFERROR(L800/L$792,0)*L$833</f>
        <v>7.2545095244684124</v>
      </c>
      <c r="M841" s="1">
        <f t="shared" si="1023"/>
        <v>8.6240171867019768</v>
      </c>
      <c r="N841" s="1">
        <f t="shared" si="1023"/>
        <v>8.6186927197355416</v>
      </c>
      <c r="O841" s="1">
        <f t="shared" si="1023"/>
        <v>8.6093463782540898</v>
      </c>
      <c r="P841" s="1">
        <f t="shared" si="1015"/>
        <v>8.5847378941312105</v>
      </c>
      <c r="Q841" s="1">
        <f t="shared" si="1015"/>
        <v>8.5743861186708425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0</v>
      </c>
      <c r="J842" s="1">
        <f t="shared" si="1016"/>
        <v>0.56329380461547118</v>
      </c>
      <c r="K842" s="1">
        <f t="shared" si="1016"/>
        <v>0.24780149963197573</v>
      </c>
      <c r="L842" s="1">
        <f t="shared" ref="L842:O842" si="1024">IFERROR(L801/L$792,0)*L$833</f>
        <v>0.22835345769435217</v>
      </c>
      <c r="M842" s="1">
        <f t="shared" si="1024"/>
        <v>0.20991738723880476</v>
      </c>
      <c r="N842" s="1">
        <f t="shared" si="1024"/>
        <v>0.43071716920454428</v>
      </c>
      <c r="O842" s="1">
        <f t="shared" si="1024"/>
        <v>0.43010282784043041</v>
      </c>
      <c r="P842" s="1">
        <f t="shared" si="1015"/>
        <v>1.1565096024483765</v>
      </c>
      <c r="Q842" s="1">
        <f t="shared" si="1015"/>
        <v>1.15535642154951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6.5822892597294036</v>
      </c>
      <c r="G843" s="1">
        <f>[1]Industry!C$63</f>
        <v>7.0678666456917041</v>
      </c>
      <c r="H843" s="1">
        <f>[1]Industry!D$63</f>
        <v>6.8712588185028265</v>
      </c>
      <c r="I843" s="1">
        <f>[1]Industry!E$63</f>
        <v>6.6630323627342571</v>
      </c>
      <c r="J843" s="1">
        <f>[1]Industry!F$63</f>
        <v>6.6399302923473842</v>
      </c>
      <c r="K843" s="1">
        <f>[1]Industry!G$63</f>
        <v>6.756016744256514</v>
      </c>
      <c r="L843" s="1">
        <f>[1]Industry!H$63</f>
        <v>8.3020040871246277</v>
      </c>
      <c r="M843" s="1">
        <f>[1]Industry!I$63</f>
        <v>8.6674600304948761</v>
      </c>
      <c r="N843" s="1">
        <f>[1]Industry!J$63</f>
        <v>8.5953112677252737</v>
      </c>
      <c r="O843" s="1">
        <f>[1]Industry!K$63</f>
        <v>8.2329298584293422</v>
      </c>
      <c r="P843" s="1">
        <f>[1]Industry!L$63</f>
        <v>6.8657778666713298</v>
      </c>
      <c r="Q843" s="1">
        <f>[1]Industry!M$63</f>
        <v>6.8447904482542272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5.3111400667210695</v>
      </c>
      <c r="G844" s="1">
        <f t="shared" ref="G844:O844" si="1025">G845</f>
        <v>6.2669511333177654</v>
      </c>
      <c r="H844" s="1">
        <f t="shared" si="1025"/>
        <v>5.8333129192490425</v>
      </c>
      <c r="I844" s="1">
        <f t="shared" si="1025"/>
        <v>6.8650320011036197</v>
      </c>
      <c r="J844" s="1">
        <f t="shared" si="1025"/>
        <v>7.3346030427241642</v>
      </c>
      <c r="K844" s="1">
        <f t="shared" si="1025"/>
        <v>7.9610174228334838</v>
      </c>
      <c r="L844" s="1">
        <f t="shared" si="1025"/>
        <v>5.8886744919353351</v>
      </c>
      <c r="M844" s="1">
        <f t="shared" si="1025"/>
        <v>5.9076417972340867</v>
      </c>
      <c r="N844" s="1">
        <f t="shared" si="1025"/>
        <v>5.8583210118953319</v>
      </c>
      <c r="O844" s="1">
        <f t="shared" si="1025"/>
        <v>7.2776364914180531</v>
      </c>
      <c r="P844" s="1">
        <f>P845</f>
        <v>5.8309498563472042</v>
      </c>
      <c r="Q844" s="1">
        <f>Q845</f>
        <v>5.8114114951865838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5.3111400667210695</v>
      </c>
      <c r="G845" s="1">
        <f>[1]Industry!C$64</f>
        <v>6.2669511333177654</v>
      </c>
      <c r="H845" s="1">
        <f>[1]Industry!D$64</f>
        <v>5.8333129192490425</v>
      </c>
      <c r="I845" s="1">
        <f>[1]Industry!E$64</f>
        <v>6.8650320011036197</v>
      </c>
      <c r="J845" s="1">
        <f>[1]Industry!F$64</f>
        <v>7.3346030427241642</v>
      </c>
      <c r="K845" s="1">
        <f>[1]Industry!G$64</f>
        <v>7.9610174228334838</v>
      </c>
      <c r="L845" s="1">
        <f>[1]Industry!H$64</f>
        <v>5.8886744919353351</v>
      </c>
      <c r="M845" s="1">
        <f>[1]Industry!I$64</f>
        <v>5.9076417972340867</v>
      </c>
      <c r="N845" s="1">
        <f>[1]Industry!J$64</f>
        <v>5.8583210118953319</v>
      </c>
      <c r="O845" s="1">
        <f>[1]Industry!K$64</f>
        <v>7.2776364914180531</v>
      </c>
      <c r="P845" s="1">
        <f>[1]Industry!L$64</f>
        <v>5.8309498563472042</v>
      </c>
      <c r="Q845" s="1">
        <f>[1]Industry!M$64</f>
        <v>5.8114114951865838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0.46154490994246811</v>
      </c>
      <c r="G846" s="1">
        <f t="shared" ref="G846:O846" si="1026">G847</f>
        <v>0.54459022316690819</v>
      </c>
      <c r="H846" s="1">
        <f t="shared" si="1026"/>
        <v>0.54459022840823113</v>
      </c>
      <c r="I846" s="1">
        <f t="shared" si="1026"/>
        <v>0.54491763845490548</v>
      </c>
      <c r="J846" s="1">
        <f t="shared" si="1026"/>
        <v>0.54493418182539965</v>
      </c>
      <c r="K846" s="1">
        <f t="shared" si="1026"/>
        <v>0.54494796166550863</v>
      </c>
      <c r="L846" s="1">
        <f t="shared" si="1026"/>
        <v>0.5449521148917128</v>
      </c>
      <c r="M846" s="1">
        <f t="shared" si="1026"/>
        <v>0.54495533107819549</v>
      </c>
      <c r="N846" s="1">
        <f t="shared" si="1026"/>
        <v>0.54495811737196131</v>
      </c>
      <c r="O846" s="1">
        <f t="shared" si="1026"/>
        <v>0.54500010799835152</v>
      </c>
      <c r="P846" s="1">
        <f>P847</f>
        <v>0.54501205082593107</v>
      </c>
      <c r="Q846" s="1">
        <f>Q847</f>
        <v>0.54510641065623655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0.46154490994246811</v>
      </c>
      <c r="G847" s="1">
        <f>[1]Industry!C$65</f>
        <v>0.54459022316690819</v>
      </c>
      <c r="H847" s="1">
        <f>[1]Industry!D$65</f>
        <v>0.54459022840823113</v>
      </c>
      <c r="I847" s="1">
        <f>[1]Industry!E$65</f>
        <v>0.54491763845490548</v>
      </c>
      <c r="J847" s="1">
        <f>[1]Industry!F$65</f>
        <v>0.54493418182539965</v>
      </c>
      <c r="K847" s="1">
        <f>[1]Industry!G$65</f>
        <v>0.54494796166550863</v>
      </c>
      <c r="L847" s="1">
        <f>[1]Industry!H$65</f>
        <v>0.5449521148917128</v>
      </c>
      <c r="M847" s="1">
        <f>[1]Industry!I$65</f>
        <v>0.54495533107819549</v>
      </c>
      <c r="N847" s="1">
        <f>[1]Industry!J$65</f>
        <v>0.54495811737196131</v>
      </c>
      <c r="O847" s="1">
        <f>[1]Industry!K$65</f>
        <v>0.54500010799835152</v>
      </c>
      <c r="P847" s="1">
        <f>[1]Industry!L$65</f>
        <v>0.54501205082593107</v>
      </c>
      <c r="Q847" s="1">
        <f>[1]Industry!M$65</f>
        <v>0.54510641065623655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4.1173848826835382</v>
      </c>
      <c r="G848" s="1">
        <f t="shared" ref="G848:O848" si="1027">G849</f>
        <v>4.2663334871005869</v>
      </c>
      <c r="H848" s="1">
        <f t="shared" si="1027"/>
        <v>2.9611784060118236</v>
      </c>
      <c r="I848" s="1">
        <f t="shared" si="1027"/>
        <v>2.9280934277278372</v>
      </c>
      <c r="J848" s="1">
        <f t="shared" si="1027"/>
        <v>2.8950203808922512</v>
      </c>
      <c r="K848" s="1">
        <f t="shared" si="1027"/>
        <v>2.8805585434104612</v>
      </c>
      <c r="L848" s="1">
        <f t="shared" si="1027"/>
        <v>3.1691785592422184</v>
      </c>
      <c r="M848" s="1">
        <f t="shared" si="1027"/>
        <v>6.0643092279468415E-3</v>
      </c>
      <c r="N848" s="1">
        <f t="shared" si="1027"/>
        <v>3.338713199107468E-3</v>
      </c>
      <c r="O848" s="1">
        <f t="shared" si="1027"/>
        <v>3.0434856691249354E-3</v>
      </c>
      <c r="P848" s="1">
        <f>P849</f>
        <v>1.3711892188938339E-3</v>
      </c>
      <c r="Q848" s="1">
        <f>Q849</f>
        <v>6.3944189138540367E-4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4.1173848826835382</v>
      </c>
      <c r="G849" s="1">
        <f>[1]Industry!C$66</f>
        <v>4.2663334871005869</v>
      </c>
      <c r="H849" s="1">
        <f>[1]Industry!D$66</f>
        <v>2.9611784060118236</v>
      </c>
      <c r="I849" s="1">
        <f>[1]Industry!E$66</f>
        <v>2.9280934277278372</v>
      </c>
      <c r="J849" s="1">
        <f>[1]Industry!F$66</f>
        <v>2.8950203808922512</v>
      </c>
      <c r="K849" s="1">
        <f>[1]Industry!G$66</f>
        <v>2.8805585434104612</v>
      </c>
      <c r="L849" s="1">
        <f>[1]Industry!H$66</f>
        <v>3.1691785592422184</v>
      </c>
      <c r="M849" s="1">
        <f>[1]Industry!I$66</f>
        <v>6.0643092279468415E-3</v>
      </c>
      <c r="N849" s="1">
        <f>[1]Industry!J$66</f>
        <v>3.338713199107468E-3</v>
      </c>
      <c r="O849" s="1">
        <f>[1]Industry!K$66</f>
        <v>3.0434856691249354E-3</v>
      </c>
      <c r="P849" s="1">
        <f>[1]Industry!L$66</f>
        <v>1.3711892188938339E-3</v>
      </c>
      <c r="Q849" s="1">
        <f>[1]Industry!M$66</f>
        <v>6.3944189138540367E-4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6.7638881125505368E-2</v>
      </c>
      <c r="G850" s="1">
        <f t="shared" ref="G850:O850" si="1028">G851</f>
        <v>8.5499669872974721E-2</v>
      </c>
      <c r="H850" s="1">
        <f t="shared" si="1028"/>
        <v>8.4482445183717961E-2</v>
      </c>
      <c r="I850" s="1">
        <f t="shared" si="1028"/>
        <v>8.5469966586345203E-2</v>
      </c>
      <c r="J850" s="1">
        <f t="shared" si="1028"/>
        <v>7.4911793883092145E-2</v>
      </c>
      <c r="K850" s="1">
        <f t="shared" si="1028"/>
        <v>8.7756955393958086E-2</v>
      </c>
      <c r="L850" s="1">
        <f t="shared" si="1028"/>
        <v>8.7942126110378716E-2</v>
      </c>
      <c r="M850" s="1">
        <f t="shared" si="1028"/>
        <v>8.7511318267019439E-2</v>
      </c>
      <c r="N850" s="1">
        <f t="shared" si="1028"/>
        <v>5.0794542209124743E-2</v>
      </c>
      <c r="O850" s="1">
        <f t="shared" si="1028"/>
        <v>4.3011175593761698E-2</v>
      </c>
      <c r="P850" s="1">
        <f>P851</f>
        <v>8.4799420410813127E-3</v>
      </c>
      <c r="Q850" s="1">
        <f>Q851</f>
        <v>4.580178664383993E-3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6.7638881125505368E-2</v>
      </c>
      <c r="G851" s="1">
        <f>[1]Industry!C$67</f>
        <v>8.5499669872974721E-2</v>
      </c>
      <c r="H851" s="1">
        <f>[1]Industry!D$67</f>
        <v>8.4482445183717961E-2</v>
      </c>
      <c r="I851" s="1">
        <f>[1]Industry!E$67</f>
        <v>8.5469966586345203E-2</v>
      </c>
      <c r="J851" s="1">
        <f>[1]Industry!F$67</f>
        <v>7.4911793883092145E-2</v>
      </c>
      <c r="K851" s="1">
        <f>[1]Industry!G$67</f>
        <v>8.7756955393958086E-2</v>
      </c>
      <c r="L851" s="1">
        <f>[1]Industry!H$67</f>
        <v>8.7942126110378716E-2</v>
      </c>
      <c r="M851" s="1">
        <f>[1]Industry!I$67</f>
        <v>8.7511318267019439E-2</v>
      </c>
      <c r="N851" s="1">
        <f>[1]Industry!J$67</f>
        <v>5.0794542209124743E-2</v>
      </c>
      <c r="O851" s="1">
        <f>[1]Industry!K$67</f>
        <v>4.3011175593761698E-2</v>
      </c>
      <c r="P851" s="1">
        <f>[1]Industry!L$67</f>
        <v>8.4799420410813127E-3</v>
      </c>
      <c r="Q851" s="1">
        <f>[1]Industry!M$67</f>
        <v>4.580178664383993E-3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0</v>
      </c>
      <c r="J852" s="1">
        <f t="shared" si="1029"/>
        <v>8.3367251260924302</v>
      </c>
      <c r="K852" s="1">
        <f t="shared" si="1029"/>
        <v>8.510068438481774</v>
      </c>
      <c r="L852" s="1">
        <f t="shared" si="1029"/>
        <v>8.5101717087320345</v>
      </c>
      <c r="M852" s="1">
        <f t="shared" si="1029"/>
        <v>10.133230844631678</v>
      </c>
      <c r="N852" s="1">
        <f t="shared" si="1029"/>
        <v>11.866975258839986</v>
      </c>
      <c r="O852" s="1">
        <f t="shared" si="1029"/>
        <v>12.872293528934561</v>
      </c>
      <c r="P852" s="1">
        <f>P853</f>
        <v>12.872314479380073</v>
      </c>
      <c r="Q852" s="1">
        <f>Q853</f>
        <v>12.872434563037514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[1]Industry!F$69</f>
        <v>8.3367251260924302</v>
      </c>
      <c r="K853" s="1">
        <f>[1]Industry!G$69</f>
        <v>8.510068438481774</v>
      </c>
      <c r="L853" s="1">
        <f>[1]Industry!H$69</f>
        <v>8.5101717087320345</v>
      </c>
      <c r="M853" s="1">
        <f>[1]Industry!I$69</f>
        <v>10.133230844631678</v>
      </c>
      <c r="N853" s="1">
        <f>[1]Industry!J$69</f>
        <v>11.866975258839986</v>
      </c>
      <c r="O853" s="1">
        <f>[1]Industry!K$69</f>
        <v>12.872293528934561</v>
      </c>
      <c r="P853" s="1">
        <f>[1]Industry!L$69</f>
        <v>12.872314479380073</v>
      </c>
      <c r="Q853" s="1">
        <f>[1]Industry!M$69</f>
        <v>12.872434563037514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4.894205903018606</v>
      </c>
      <c r="H854" s="1">
        <f t="shared" si="1030"/>
        <v>4.8942487445019287</v>
      </c>
      <c r="I854" s="1">
        <f t="shared" si="1030"/>
        <v>4.9761263324296774</v>
      </c>
      <c r="J854" s="1">
        <f t="shared" si="1030"/>
        <v>7.3459579421017445</v>
      </c>
      <c r="K854" s="1">
        <f t="shared" si="1030"/>
        <v>7.4470586380195662</v>
      </c>
      <c r="L854" s="1">
        <f t="shared" ref="L854:O854" si="1031">SUM(L855:L856)</f>
        <v>7.5262638342422843</v>
      </c>
      <c r="M854" s="1">
        <f t="shared" si="1031"/>
        <v>7.5262746677366614</v>
      </c>
      <c r="N854" s="1">
        <f t="shared" si="1031"/>
        <v>7.5262938288088481</v>
      </c>
      <c r="O854" s="1">
        <f t="shared" si="1031"/>
        <v>7.5263574986547654</v>
      </c>
      <c r="P854" s="1">
        <f>SUM(P855:P856)</f>
        <v>7.526461653443385</v>
      </c>
      <c r="Q854" s="1">
        <f>SUM(Q855:Q856)</f>
        <v>7.5267451650424961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0.85059662224957133</v>
      </c>
      <c r="H855" s="1">
        <f>[1]Industry!D$6-H856</f>
        <v>0.85060406795613286</v>
      </c>
      <c r="I855" s="1">
        <f>[1]Industry!E$6-I856</f>
        <v>0.86598940376671241</v>
      </c>
      <c r="J855" s="1">
        <f>[1]Industry!F$6-J856</f>
        <v>1.6595830131475129</v>
      </c>
      <c r="K855" s="1">
        <f>[1]Industry!G$6-K856</f>
        <v>1.7606335987842678</v>
      </c>
      <c r="L855" s="1">
        <f>[1]Industry!H$6-L856</f>
        <v>1.8085156032245573</v>
      </c>
      <c r="M855" s="1">
        <f>[1]Industry!I$6-M856</f>
        <v>1.7219319650248668</v>
      </c>
      <c r="N855" s="1">
        <f>[1]Industry!J$6-N856</f>
        <v>1.7207312443012848</v>
      </c>
      <c r="O855" s="1">
        <f>[1]Industry!K$6-O856</f>
        <v>1.7179694359784445</v>
      </c>
      <c r="P855" s="1">
        <f>[1]Industry!L$6-P856</f>
        <v>1.7180659928054576</v>
      </c>
      <c r="Q855" s="1">
        <f>[1]Industry!M$6-Q856</f>
        <v>1.7182346308323382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4.0436092807690347</v>
      </c>
      <c r="H856" s="1">
        <f>[1]Industry!D$70</f>
        <v>4.0436446765457958</v>
      </c>
      <c r="I856" s="1">
        <f>[1]Industry!E$70</f>
        <v>4.110136928662965</v>
      </c>
      <c r="J856" s="1">
        <f>[1]Industry!F$70</f>
        <v>5.6863749289542316</v>
      </c>
      <c r="K856" s="1">
        <f>[1]Industry!G$70</f>
        <v>5.6864250392352984</v>
      </c>
      <c r="L856" s="1">
        <f>[1]Industry!H$70</f>
        <v>5.717748231017727</v>
      </c>
      <c r="M856" s="1">
        <f>[1]Industry!I$70</f>
        <v>5.8043427027117946</v>
      </c>
      <c r="N856" s="1">
        <f>[1]Industry!J$70</f>
        <v>5.8055625845075634</v>
      </c>
      <c r="O856" s="1">
        <f>[1]Industry!K$70</f>
        <v>5.8083880626763209</v>
      </c>
      <c r="P856" s="1">
        <f>[1]Industry!L$70</f>
        <v>5.8083956606379274</v>
      </c>
      <c r="Q856" s="1">
        <f>[1]Industry!M$70</f>
        <v>5.8085105342101579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0.8426154294132836</v>
      </c>
      <c r="G858" s="4">
        <f t="shared" ref="G858:K858" si="1032">IFERROR(G820/G765,"-")</f>
        <v>0.84306236513985355</v>
      </c>
      <c r="H858" s="4">
        <f t="shared" si="1032"/>
        <v>0.84373276872970704</v>
      </c>
      <c r="I858" s="4">
        <f t="shared" si="1032"/>
        <v>0.84485010804612992</v>
      </c>
      <c r="J858" s="4">
        <f t="shared" si="1032"/>
        <v>0.84596744736255358</v>
      </c>
      <c r="K858" s="4">
        <f t="shared" si="1032"/>
        <v>0.8470847866789768</v>
      </c>
      <c r="L858" s="4">
        <f t="shared" ref="L858:O858" si="1033">IFERROR(L820/L765,"-")</f>
        <v>0.84820212599540112</v>
      </c>
      <c r="M858" s="4">
        <f t="shared" si="1033"/>
        <v>0.84931946531182456</v>
      </c>
      <c r="N858" s="4">
        <f t="shared" si="1033"/>
        <v>0.84931946531182256</v>
      </c>
      <c r="O858" s="4">
        <f t="shared" si="1033"/>
        <v>0.84931946531182279</v>
      </c>
      <c r="P858" s="4">
        <f t="shared" ref="P858:Q860" si="1034">IFERROR(P820/P765,"-")</f>
        <v>0.84931946531182223</v>
      </c>
      <c r="Q858" s="4">
        <f t="shared" si="1034"/>
        <v>0.84931946531182334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3.0809801822513299</v>
      </c>
      <c r="G859" s="4">
        <f t="shared" si="1037"/>
        <v>3.1055374774069118</v>
      </c>
      <c r="H859" s="4">
        <f t="shared" si="1037"/>
        <v>3.1423734201402902</v>
      </c>
      <c r="I859" s="4">
        <f t="shared" si="1037"/>
        <v>3.203766658029247</v>
      </c>
      <c r="J859" s="4">
        <f t="shared" si="1037"/>
        <v>3.2651598959182118</v>
      </c>
      <c r="K859" s="4">
        <f t="shared" si="1037"/>
        <v>3.3265531338071721</v>
      </c>
      <c r="L859" s="4">
        <f t="shared" ref="L859:O859" si="1038">IFERROR(L821/L766,"-")</f>
        <v>3.3879463716961311</v>
      </c>
      <c r="M859" s="4">
        <f t="shared" si="1038"/>
        <v>3.4493396095850897</v>
      </c>
      <c r="N859" s="4">
        <f t="shared" si="1038"/>
        <v>3.4493396095850914</v>
      </c>
      <c r="O859" s="4">
        <f t="shared" si="1038"/>
        <v>3.4493396095850883</v>
      </c>
      <c r="P859" s="4">
        <f t="shared" si="1034"/>
        <v>3.4493396095850892</v>
      </c>
      <c r="Q859" s="4">
        <f t="shared" si="1034"/>
        <v>3.4493396095850879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1.0000000000000002</v>
      </c>
      <c r="G860" s="4">
        <f t="shared" si="1039"/>
        <v>0.99999999999999989</v>
      </c>
      <c r="H860" s="4">
        <f t="shared" si="1039"/>
        <v>1</v>
      </c>
      <c r="I860" s="4">
        <f t="shared" si="1039"/>
        <v>1.0000065636545545</v>
      </c>
      <c r="J860" s="4">
        <f t="shared" si="1039"/>
        <v>1.0000219524487837</v>
      </c>
      <c r="K860" s="4">
        <f t="shared" si="1039"/>
        <v>1.0000438162475918</v>
      </c>
      <c r="L860" s="4">
        <f t="shared" ref="L860:O860" si="1040">IFERROR(L822/L767,"-")</f>
        <v>1.0001988306267595</v>
      </c>
      <c r="M860" s="4">
        <f t="shared" si="1040"/>
        <v>0.96203985328653296</v>
      </c>
      <c r="N860" s="4">
        <f t="shared" si="1040"/>
        <v>0.96242973207206572</v>
      </c>
      <c r="O860" s="4">
        <f t="shared" si="1040"/>
        <v>0.96344347691730148</v>
      </c>
      <c r="P860" s="4">
        <f t="shared" si="1034"/>
        <v>0.96245873664627868</v>
      </c>
      <c r="Q860" s="4">
        <f t="shared" si="1034"/>
        <v>0.96248941272206712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0.77746213224363392</v>
      </c>
      <c r="G861" s="4">
        <f t="shared" ref="G861:K862" si="1041">IFERROR(G824/G769,"-")</f>
        <v>0.77871988564932237</v>
      </c>
      <c r="H861" s="4">
        <f t="shared" si="1041"/>
        <v>0.780606515757856</v>
      </c>
      <c r="I861" s="4">
        <f t="shared" si="1041"/>
        <v>0.78375089927207764</v>
      </c>
      <c r="J861" s="4">
        <f t="shared" si="1041"/>
        <v>0.78689528278629772</v>
      </c>
      <c r="K861" s="4">
        <f t="shared" si="1041"/>
        <v>0.79003966630051958</v>
      </c>
      <c r="L861" s="4">
        <f t="shared" ref="L861:O861" si="1042">IFERROR(L824/L769,"-")</f>
        <v>0.79318404981473944</v>
      </c>
      <c r="M861" s="4">
        <f t="shared" si="1042"/>
        <v>0.79632843332896008</v>
      </c>
      <c r="N861" s="4">
        <f t="shared" si="1042"/>
        <v>0.7963284333289613</v>
      </c>
      <c r="O861" s="4">
        <f t="shared" si="1042"/>
        <v>0.79632843332896086</v>
      </c>
      <c r="P861" s="4">
        <f>IFERROR(P824/P769,"-")</f>
        <v>0.79632843332896097</v>
      </c>
      <c r="Q861" s="4">
        <f>IFERROR(Q824/Q769,"-")</f>
        <v>0.79632843332896186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0.67612499999999975</v>
      </c>
      <c r="G862" s="4">
        <f t="shared" si="1041"/>
        <v>0.67904999999999982</v>
      </c>
      <c r="H862" s="4">
        <f t="shared" si="1041"/>
        <v>0.68343750000000003</v>
      </c>
      <c r="I862" s="4">
        <f t="shared" si="1041"/>
        <v>0.69074999999999986</v>
      </c>
      <c r="J862" s="4">
        <f t="shared" si="1041"/>
        <v>0.69806250000000081</v>
      </c>
      <c r="K862" s="4">
        <f t="shared" si="1041"/>
        <v>0.70537500000000064</v>
      </c>
      <c r="L862" s="4">
        <f t="shared" ref="L862:O862" si="1043">IFERROR(L825/L770,"-")</f>
        <v>0.71268749999999992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0.80521350007260117</v>
      </c>
      <c r="G863" s="4">
        <f t="shared" ref="G863:K865" si="1044">IFERROR(G827/G779,"-")</f>
        <v>0.80647021023868137</v>
      </c>
      <c r="H863" s="4">
        <f t="shared" si="1044"/>
        <v>0.80686876506979421</v>
      </c>
      <c r="I863" s="4">
        <f t="shared" si="1044"/>
        <v>0.80906363314515983</v>
      </c>
      <c r="J863" s="4">
        <f t="shared" si="1044"/>
        <v>0.82913546338416755</v>
      </c>
      <c r="K863" s="4">
        <f t="shared" si="1044"/>
        <v>0.83069445467138558</v>
      </c>
      <c r="L863" s="4">
        <f t="shared" ref="L863:O863" si="1045">IFERROR(L827/L779,"-")</f>
        <v>0.84001314498246948</v>
      </c>
      <c r="M863" s="4">
        <f t="shared" si="1045"/>
        <v>0.84080745107964883</v>
      </c>
      <c r="N863" s="4">
        <f t="shared" si="1045"/>
        <v>0.81572386973771793</v>
      </c>
      <c r="O863" s="4">
        <f t="shared" si="1045"/>
        <v>0.81893398585193633</v>
      </c>
      <c r="P863" s="4">
        <f t="shared" ref="P863:Q865" si="1046">IFERROR(P827/P779,"-")</f>
        <v>0.80930487444973098</v>
      </c>
      <c r="Q863" s="4">
        <f t="shared" si="1046"/>
        <v>0.79334010356179596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1.503017033576947</v>
      </c>
      <c r="I864" s="4">
        <f t="shared" si="1044"/>
        <v>0.76836647195162211</v>
      </c>
      <c r="J864" s="4">
        <f t="shared" si="1044"/>
        <v>0.66080135812337393</v>
      </c>
      <c r="K864" s="4">
        <f t="shared" si="1044"/>
        <v>2.0410987466822994</v>
      </c>
      <c r="L864" s="4">
        <f t="shared" ref="L864:O864" si="1047">IFERROR(L828/L780,"-")</f>
        <v>1.7200958535742426</v>
      </c>
      <c r="M864" s="4">
        <f t="shared" si="1047"/>
        <v>2.0832093225496449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0.69620786684309321</v>
      </c>
      <c r="G865" s="4">
        <f t="shared" si="1044"/>
        <v>0.6766141539219831</v>
      </c>
      <c r="H865" s="4">
        <f t="shared" si="1044"/>
        <v>0.68233064735468607</v>
      </c>
      <c r="I865" s="4">
        <f t="shared" si="1044"/>
        <v>0.69854187038338189</v>
      </c>
      <c r="J865" s="4">
        <f t="shared" si="1044"/>
        <v>0.69857525807866239</v>
      </c>
      <c r="K865" s="4">
        <f t="shared" si="1044"/>
        <v>0.69860840886714282</v>
      </c>
      <c r="L865" s="4">
        <f t="shared" ref="L865:O865" si="1048">IFERROR(L829/L781,"-")</f>
        <v>0.70303786044087058</v>
      </c>
      <c r="M865" s="4">
        <f t="shared" si="1048"/>
        <v>0.70746552293810727</v>
      </c>
      <c r="N865" s="4">
        <f t="shared" si="1048"/>
        <v>0.72000000000000008</v>
      </c>
      <c r="O865" s="4">
        <f t="shared" si="1048"/>
        <v>0.72000000000000031</v>
      </c>
      <c r="P865" s="4">
        <f t="shared" si="1046"/>
        <v>0.72000000000000064</v>
      </c>
      <c r="Q865" s="4">
        <f t="shared" si="1046"/>
        <v>0.7200000000000002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0.66500000000000026</v>
      </c>
      <c r="G866" s="4">
        <f t="shared" ref="G866:K866" si="1049">IFERROR(G831/G790,"-")</f>
        <v>0.66600000000000048</v>
      </c>
      <c r="H866" s="4">
        <f t="shared" si="1049"/>
        <v>0.66749999999999976</v>
      </c>
      <c r="I866" s="4">
        <f t="shared" si="1049"/>
        <v>0.67000000000000082</v>
      </c>
      <c r="J866" s="4">
        <f t="shared" si="1049"/>
        <v>0.67250000000000054</v>
      </c>
      <c r="K866" s="4">
        <f t="shared" si="1049"/>
        <v>0.6750000000000006</v>
      </c>
      <c r="L866" s="4">
        <f t="shared" ref="L866:O866" si="1050">IFERROR(L831/L790,"-")</f>
        <v>0.67749999999999966</v>
      </c>
      <c r="M866" s="4">
        <f t="shared" si="1050"/>
        <v>0.68</v>
      </c>
      <c r="N866" s="4">
        <f t="shared" si="1050"/>
        <v>0.67999999999999994</v>
      </c>
      <c r="O866" s="4">
        <f t="shared" si="1050"/>
        <v>0.68000000000000027</v>
      </c>
      <c r="P866" s="4">
        <f>IFERROR(P831/P790,"-")</f>
        <v>0.67999999999999972</v>
      </c>
      <c r="Q866" s="4">
        <f>IFERROR(Q831/Q790,"-")</f>
        <v>0.68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1.2020429322554067</v>
      </c>
      <c r="G867" s="4">
        <f t="shared" ref="G867:K867" si="1051">IFERROR(G834/G793,"-")</f>
        <v>0.95001304606450565</v>
      </c>
      <c r="H867" s="4">
        <f t="shared" si="1051"/>
        <v>0.93405265894958334</v>
      </c>
      <c r="I867" s="4">
        <f t="shared" si="1051"/>
        <v>0.95600577439955259</v>
      </c>
      <c r="J867" s="4">
        <f t="shared" si="1051"/>
        <v>0.93748950327912584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0.94897156647295089</v>
      </c>
      <c r="O867" s="4">
        <f t="shared" si="1052"/>
        <v>0.9474786357997097</v>
      </c>
      <c r="P867" s="4">
        <f t="shared" ref="P867:Q876" si="1053">IFERROR(P834/P793,"-")</f>
        <v>0.94477255815626604</v>
      </c>
      <c r="Q867" s="4">
        <f t="shared" si="1053"/>
        <v>0.9436167689696785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1.2020429322554065</v>
      </c>
      <c r="G868" s="4">
        <f t="shared" si="1054"/>
        <v>0.95001304606450565</v>
      </c>
      <c r="H868" s="4">
        <f t="shared" si="1054"/>
        <v>0.93405265894958323</v>
      </c>
      <c r="I868" s="4">
        <f t="shared" si="1054"/>
        <v>0.95600577439955259</v>
      </c>
      <c r="J868" s="4">
        <f t="shared" si="1054"/>
        <v>0.93748950327912572</v>
      </c>
      <c r="K868" s="4">
        <f t="shared" si="1054"/>
        <v>0.94158567306920637</v>
      </c>
      <c r="L868" s="4">
        <f t="shared" ref="L868:O868" si="1055">IFERROR(L835/L794,"-")</f>
        <v>0.94649428028984073</v>
      </c>
      <c r="M868" s="4">
        <f t="shared" si="1055"/>
        <v>0.9490976138080256</v>
      </c>
      <c r="N868" s="4">
        <f t="shared" si="1055"/>
        <v>0.94897156647295089</v>
      </c>
      <c r="O868" s="4">
        <f t="shared" si="1055"/>
        <v>0.94747863579970959</v>
      </c>
      <c r="P868" s="4">
        <f t="shared" si="1053"/>
        <v>0.94477255815626604</v>
      </c>
      <c r="Q868" s="4">
        <f t="shared" si="1053"/>
        <v>0.9436167689696785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0.94158567306920649</v>
      </c>
      <c r="L869" s="4">
        <f t="shared" ref="L869:O869" si="1056">IFERROR(L836/L795,"-")</f>
        <v>0.94649428028984073</v>
      </c>
      <c r="M869" s="4">
        <f t="shared" si="1056"/>
        <v>0.9490976138080256</v>
      </c>
      <c r="N869" s="4">
        <f t="shared" si="1056"/>
        <v>0.94897156647295089</v>
      </c>
      <c r="O869" s="4">
        <f t="shared" si="1056"/>
        <v>0.94747863579970981</v>
      </c>
      <c r="P869" s="4">
        <f t="shared" si="1053"/>
        <v>0.94477255815626604</v>
      </c>
      <c r="Q869" s="4">
        <f t="shared" si="1053"/>
        <v>0.94361676896967861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 t="str">
        <f t="shared" si="1054"/>
        <v>-</v>
      </c>
      <c r="J870" s="4">
        <f t="shared" si="1054"/>
        <v>0.93748950327912572</v>
      </c>
      <c r="K870" s="4">
        <f t="shared" si="1054"/>
        <v>0.94158567306920649</v>
      </c>
      <c r="L870" s="4">
        <f t="shared" ref="L870:O870" si="1057">IFERROR(L837/L796,"-")</f>
        <v>0.94649428028984062</v>
      </c>
      <c r="M870" s="4">
        <f t="shared" si="1057"/>
        <v>0.9490976138080256</v>
      </c>
      <c r="N870" s="4">
        <f t="shared" si="1057"/>
        <v>0.948971566472951</v>
      </c>
      <c r="O870" s="4">
        <f t="shared" si="1057"/>
        <v>0.94747863579970959</v>
      </c>
      <c r="P870" s="4">
        <f t="shared" si="1053"/>
        <v>0.94477255815626615</v>
      </c>
      <c r="Q870" s="4">
        <f t="shared" si="1053"/>
        <v>0.9436167689696785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1.2020429322554067</v>
      </c>
      <c r="G871" s="4">
        <f t="shared" si="1054"/>
        <v>0.95001304606450576</v>
      </c>
      <c r="H871" s="4">
        <f t="shared" si="1054"/>
        <v>0.93405265894958323</v>
      </c>
      <c r="I871" s="4">
        <f t="shared" si="1054"/>
        <v>0.9560057743995527</v>
      </c>
      <c r="J871" s="4">
        <f t="shared" si="1054"/>
        <v>0.93748950327912572</v>
      </c>
      <c r="K871" s="4">
        <f t="shared" si="1054"/>
        <v>0.94158567306920649</v>
      </c>
      <c r="L871" s="4">
        <f t="shared" ref="L871:O871" si="1058">IFERROR(L838/L797,"-")</f>
        <v>0.94649428028984073</v>
      </c>
      <c r="M871" s="4">
        <f t="shared" si="1058"/>
        <v>0.9490976138080256</v>
      </c>
      <c r="N871" s="4">
        <f t="shared" si="1058"/>
        <v>0.94897156647295089</v>
      </c>
      <c r="O871" s="4">
        <f t="shared" si="1058"/>
        <v>0.9474786357997097</v>
      </c>
      <c r="P871" s="4">
        <f t="shared" si="1053"/>
        <v>0.94477255815626615</v>
      </c>
      <c r="Q871" s="4">
        <f t="shared" si="1053"/>
        <v>0.9436167689696785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0.94158567306920649</v>
      </c>
      <c r="L872" s="4">
        <f t="shared" ref="L872:O872" si="1059">IFERROR(L839/L798,"-")</f>
        <v>0.94649428028984062</v>
      </c>
      <c r="M872" s="4">
        <f t="shared" si="1059"/>
        <v>0.9490976138080256</v>
      </c>
      <c r="N872" s="4">
        <f t="shared" si="1059"/>
        <v>0.948971566472951</v>
      </c>
      <c r="O872" s="4">
        <f t="shared" si="1059"/>
        <v>0.9474786357997097</v>
      </c>
      <c r="P872" s="4">
        <f t="shared" si="1053"/>
        <v>0.94477255815626626</v>
      </c>
      <c r="Q872" s="4">
        <f t="shared" si="1053"/>
        <v>0.9436167689696785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1.2020429322554065</v>
      </c>
      <c r="G873" s="4">
        <f t="shared" si="1054"/>
        <v>0.95001304606450565</v>
      </c>
      <c r="H873" s="4">
        <f t="shared" si="1054"/>
        <v>0.93405265894958334</v>
      </c>
      <c r="I873" s="4">
        <f t="shared" si="1054"/>
        <v>0.95600577439955259</v>
      </c>
      <c r="J873" s="4">
        <f t="shared" si="1054"/>
        <v>0.93748950327912572</v>
      </c>
      <c r="K873" s="4">
        <f t="shared" si="1054"/>
        <v>0.94158567306920649</v>
      </c>
      <c r="L873" s="4">
        <f t="shared" ref="L873:O873" si="1060">IFERROR(L840/L799,"-")</f>
        <v>0.94649428028984073</v>
      </c>
      <c r="M873" s="4">
        <f t="shared" si="1060"/>
        <v>0.94909761380802549</v>
      </c>
      <c r="N873" s="4">
        <f t="shared" si="1060"/>
        <v>0.94897156647295089</v>
      </c>
      <c r="O873" s="4">
        <f t="shared" si="1060"/>
        <v>0.9474786357997097</v>
      </c>
      <c r="P873" s="4">
        <f t="shared" si="1053"/>
        <v>0.94477255815626626</v>
      </c>
      <c r="Q873" s="4">
        <f t="shared" si="1053"/>
        <v>0.9436167689696785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0.94158567306920637</v>
      </c>
      <c r="L874" s="4">
        <f t="shared" ref="L874:O874" si="1061">IFERROR(L841/L800,"-")</f>
        <v>0.94649428028984073</v>
      </c>
      <c r="M874" s="4">
        <f t="shared" si="1061"/>
        <v>0.9490976138080256</v>
      </c>
      <c r="N874" s="4">
        <f t="shared" si="1061"/>
        <v>0.94897156647295111</v>
      </c>
      <c r="O874" s="4">
        <f t="shared" si="1061"/>
        <v>0.94747863579970981</v>
      </c>
      <c r="P874" s="4">
        <f t="shared" si="1053"/>
        <v>0.94477255815626604</v>
      </c>
      <c r="Q874" s="4">
        <f t="shared" si="1053"/>
        <v>0.9436167689696785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 t="str">
        <f t="shared" si="1054"/>
        <v>-</v>
      </c>
      <c r="J875" s="4">
        <f t="shared" si="1054"/>
        <v>0.93748950327912561</v>
      </c>
      <c r="K875" s="4">
        <f t="shared" si="1054"/>
        <v>0.94158567306920637</v>
      </c>
      <c r="L875" s="4">
        <f t="shared" ref="L875:O875" si="1062">IFERROR(L842/L801,"-")</f>
        <v>0.94649428028984062</v>
      </c>
      <c r="M875" s="4">
        <f t="shared" si="1062"/>
        <v>0.9490976138080256</v>
      </c>
      <c r="N875" s="4">
        <f t="shared" si="1062"/>
        <v>0.94897156647295089</v>
      </c>
      <c r="O875" s="4">
        <f t="shared" si="1062"/>
        <v>0.94747863579970981</v>
      </c>
      <c r="P875" s="4">
        <f t="shared" si="1053"/>
        <v>0.94477255815626604</v>
      </c>
      <c r="Q875" s="4">
        <f t="shared" si="1053"/>
        <v>0.9436167689696785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0.92447626236575098</v>
      </c>
      <c r="G876" s="4">
        <f t="shared" si="1054"/>
        <v>0.92645636412827215</v>
      </c>
      <c r="H876" s="4">
        <f t="shared" si="1054"/>
        <v>0.92942651677205446</v>
      </c>
      <c r="I876" s="4">
        <f t="shared" si="1054"/>
        <v>0.93437677117835938</v>
      </c>
      <c r="J876" s="4">
        <f t="shared" si="1054"/>
        <v>0.93932702558466163</v>
      </c>
      <c r="K876" s="4">
        <f>IFERROR(K843/K802,"-")</f>
        <v>0.94427727999096678</v>
      </c>
      <c r="L876" s="4">
        <f t="shared" ref="L876:O876" si="1063">IFERROR(L843/L802,"-")</f>
        <v>0.94713863999548276</v>
      </c>
      <c r="M876" s="4">
        <f t="shared" si="1063"/>
        <v>0.95000000000000018</v>
      </c>
      <c r="N876" s="4">
        <f t="shared" si="1063"/>
        <v>0.9500000000000004</v>
      </c>
      <c r="O876" s="4">
        <f t="shared" si="1063"/>
        <v>0.94999999999999907</v>
      </c>
      <c r="P876" s="4">
        <f t="shared" si="1053"/>
        <v>0.94999999999999918</v>
      </c>
      <c r="Q876" s="4">
        <f t="shared" si="1053"/>
        <v>0.95000000000000018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0.59000000000000052</v>
      </c>
      <c r="G877" s="4">
        <f t="shared" ref="G877:K877" si="1064">IFERROR(G845/G804,"-")</f>
        <v>0.59066666666666656</v>
      </c>
      <c r="H877" s="4">
        <f t="shared" si="1064"/>
        <v>0.59166666666666623</v>
      </c>
      <c r="I877" s="4">
        <f t="shared" si="1064"/>
        <v>0.59333333333333338</v>
      </c>
      <c r="J877" s="4">
        <f t="shared" si="1064"/>
        <v>0.59499999999999964</v>
      </c>
      <c r="K877" s="4">
        <f t="shared" si="1064"/>
        <v>0.59666666666666657</v>
      </c>
      <c r="L877" s="4">
        <f t="shared" ref="L877:O877" si="1065">IFERROR(L845/L804,"-")</f>
        <v>0.59833333333333338</v>
      </c>
      <c r="M877" s="4">
        <f t="shared" si="1065"/>
        <v>0.59999999999999931</v>
      </c>
      <c r="N877" s="4">
        <f t="shared" si="1065"/>
        <v>0.60000000000000075</v>
      </c>
      <c r="O877" s="4">
        <f t="shared" si="1065"/>
        <v>0.60000000000000009</v>
      </c>
      <c r="P877" s="4">
        <f>IFERROR(P845/P804,"-")</f>
        <v>0.59999999999999964</v>
      </c>
      <c r="Q877" s="4">
        <f>IFERROR(Q845/Q804,"-")</f>
        <v>0.59999999999999964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66">IFERROR(G847/G806,"-")</f>
        <v>0.73833333333333273</v>
      </c>
      <c r="H878" s="4">
        <f t="shared" si="1066"/>
        <v>0.73958333333333315</v>
      </c>
      <c r="I878" s="4">
        <f t="shared" si="1066"/>
        <v>0.74166666666666725</v>
      </c>
      <c r="J878" s="4">
        <f t="shared" si="1066"/>
        <v>0.74375000000000036</v>
      </c>
      <c r="K878" s="4">
        <f t="shared" si="1066"/>
        <v>0.74583333333333313</v>
      </c>
      <c r="L878" s="4">
        <f t="shared" ref="L878:O878" si="1067">IFERROR(L847/L806,"-")</f>
        <v>0.74791666666666679</v>
      </c>
      <c r="M878" s="4">
        <f t="shared" si="1067"/>
        <v>0.75000000000000033</v>
      </c>
      <c r="N878" s="4">
        <f t="shared" si="1067"/>
        <v>0.75000000000000011</v>
      </c>
      <c r="O878" s="4">
        <f t="shared" si="1067"/>
        <v>0.74999999999999978</v>
      </c>
      <c r="P878" s="4">
        <f>IFERROR(P847/P806,"-")</f>
        <v>0.75000000000000078</v>
      </c>
      <c r="Q878" s="4">
        <f>IFERROR(Q847/Q806,"-")</f>
        <v>0.75000000000000067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0.5279999999999998</v>
      </c>
      <c r="G879" s="4">
        <f t="shared" ref="G879:K879" si="1068">IFERROR(G849/G808,"-")</f>
        <v>0.52799999999999958</v>
      </c>
      <c r="H879" s="4">
        <f t="shared" si="1068"/>
        <v>0.52800000000000002</v>
      </c>
      <c r="I879" s="4">
        <f t="shared" si="1068"/>
        <v>0.52800000000000025</v>
      </c>
      <c r="J879" s="4">
        <f t="shared" si="1068"/>
        <v>0.52800000000000047</v>
      </c>
      <c r="K879" s="4">
        <f t="shared" si="1068"/>
        <v>0.52800000000000002</v>
      </c>
      <c r="L879" s="4">
        <f t="shared" ref="L879:O879" si="1069">IFERROR(L849/L808,"-")</f>
        <v>0.53599999999999992</v>
      </c>
      <c r="M879" s="4">
        <f t="shared" si="1069"/>
        <v>0.54399999999999959</v>
      </c>
      <c r="N879" s="4">
        <f t="shared" si="1069"/>
        <v>0.54400000000000004</v>
      </c>
      <c r="O879" s="4">
        <f t="shared" si="1069"/>
        <v>0.54400000000000004</v>
      </c>
      <c r="P879" s="4">
        <f>IFERROR(P849/P808,"-")</f>
        <v>0.54399999999999959</v>
      </c>
      <c r="Q879" s="4">
        <f>IFERROR(Q849/Q808,"-")</f>
        <v>0.54400000000000004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 t="str">
        <f t="shared" si="1072"/>
        <v>-</v>
      </c>
      <c r="J881" s="4">
        <f t="shared" si="1072"/>
        <v>0.78715586514883507</v>
      </c>
      <c r="K881" s="4">
        <f t="shared" si="1072"/>
        <v>0.79320842414920434</v>
      </c>
      <c r="L881" s="4">
        <f t="shared" ref="L881:O881" si="1073">IFERROR(L853/L814,"-")</f>
        <v>0.80223496914240089</v>
      </c>
      <c r="M881" s="4">
        <f t="shared" si="1073"/>
        <v>0.80706259027792693</v>
      </c>
      <c r="N881" s="4">
        <f t="shared" si="1073"/>
        <v>0.81086540588462219</v>
      </c>
      <c r="O881" s="4">
        <f t="shared" si="1073"/>
        <v>0.81112736975230793</v>
      </c>
      <c r="P881" s="4">
        <f>IFERROR(P853/P814,"-")</f>
        <v>0.81198180894330496</v>
      </c>
      <c r="Q881" s="4">
        <f>IFERROR(Q853/Q814,"-")</f>
        <v>0.81292051887288563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140.10127909580061</v>
      </c>
      <c r="G882" s="17">
        <f t="shared" si="1074"/>
        <v>137.0500067767633</v>
      </c>
      <c r="H882" s="17">
        <f t="shared" si="1074"/>
        <v>130.54272422533279</v>
      </c>
      <c r="I882" s="17">
        <f t="shared" si="1074"/>
        <v>128.54218982125337</v>
      </c>
      <c r="J882" s="17">
        <f t="shared" si="1074"/>
        <v>126.282256020926</v>
      </c>
      <c r="K882" s="17">
        <f t="shared" si="1074"/>
        <v>125.14674028709618</v>
      </c>
      <c r="L882" s="17">
        <f t="shared" ref="L882:O882" si="1075">L883+L887+L894+L905+L913+L915+L917+L919+L923</f>
        <v>121.57632675805459</v>
      </c>
      <c r="M882" s="17">
        <f t="shared" si="1075"/>
        <v>116.2122521421004</v>
      </c>
      <c r="N882" s="17">
        <f t="shared" si="1075"/>
        <v>113.97974275863062</v>
      </c>
      <c r="O882" s="17">
        <f t="shared" si="1075"/>
        <v>114.35290927678595</v>
      </c>
      <c r="P882" s="17">
        <f>P883+P887+P894+P905+P913+P915+P917+P919+P923</f>
        <v>114.94929287617489</v>
      </c>
      <c r="Q882" s="17">
        <f>Q883+Q887+Q894+Q905+Q913+Q915+Q917+Q919+Q923</f>
        <v>115.62155789772493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60.950027830121314</v>
      </c>
      <c r="G883" s="1">
        <f>[1]Services!C$11</f>
        <v>60.128893455644096</v>
      </c>
      <c r="H883" s="1">
        <f>[1]Services!D$11</f>
        <v>65.118777118067968</v>
      </c>
      <c r="I883" s="1">
        <f>[1]Services!E$11</f>
        <v>65.411231053450663</v>
      </c>
      <c r="J883" s="1">
        <f>[1]Services!F$11</f>
        <v>65.307177864113171</v>
      </c>
      <c r="K883" s="1">
        <f>[1]Services!G$11</f>
        <v>65.351121583318474</v>
      </c>
      <c r="L883" s="1">
        <f>[1]Services!H$11</f>
        <v>64.72669127817926</v>
      </c>
      <c r="M883" s="1">
        <f>[1]Services!I$11</f>
        <v>66.469833088588771</v>
      </c>
      <c r="N883" s="1">
        <f>[1]Services!J$11</f>
        <v>68.102495874214767</v>
      </c>
      <c r="O883" s="1">
        <f>[1]Services!K$11</f>
        <v>69.259495322532047</v>
      </c>
      <c r="P883" s="1">
        <f>[1]Services!L$11</f>
        <v>70.385670778125956</v>
      </c>
      <c r="Q883" s="1">
        <f>[1]Services!M$11</f>
        <v>70.714112209406252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2.6236206685776886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1.7732059135862508E-3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2.1197008036651015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1.8135376566231862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1.5307436756714761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1.250400779379663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0.93584125030505527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1.6907341200610597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1.665980013951057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1.6777464149696388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1.6788132671403828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0.92700556866884476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1.331632586631188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1.4252060462448435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1.4607741530567178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1.5275961135527545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1.4839614742830718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1.4427693112894973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1.655547918280154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3.16635210253654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3.7759478850446357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4.066514884860978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4.3814486559172403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4.6880087313698029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58.701914203485664</v>
      </c>
      <c r="H886" s="1">
        <f>[1]Services!D$11-[1]Services!D$28</f>
        <v>61.538302161346145</v>
      </c>
      <c r="I886" s="1">
        <f>[1]Services!E$11-[1]Services!E$28</f>
        <v>62.07009728327472</v>
      </c>
      <c r="J886" s="1">
        <f>[1]Services!F$11-[1]Services!F$28</f>
        <v>62.29247271415862</v>
      </c>
      <c r="K886" s="1">
        <f>[1]Services!G$11-[1]Services!G$28</f>
        <v>62.65795149264931</v>
      </c>
      <c r="L886" s="1">
        <f>[1]Services!H$11-[1]Services!H$28</f>
        <v>62.135302109594051</v>
      </c>
      <c r="M886" s="1">
        <f>[1]Services!I$11-[1]Services!I$28</f>
        <v>61.61274686599117</v>
      </c>
      <c r="N886" s="1">
        <f>[1]Services!J$11-[1]Services!J$28</f>
        <v>62.660567975219074</v>
      </c>
      <c r="O886" s="1">
        <f>[1]Services!K$11-[1]Services!K$28</f>
        <v>63.515234022701428</v>
      </c>
      <c r="P886" s="1">
        <f>[1]Services!L$11-[1]Services!L$28</f>
        <v>64.325408855068332</v>
      </c>
      <c r="Q886" s="1">
        <f>[1]Services!M$11-[1]Services!M$28</f>
        <v>65.0990979093676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30.256657691674096</v>
      </c>
      <c r="G887" s="1">
        <f t="shared" ref="G887:O887" si="1078">G888</f>
        <v>26.375152818328353</v>
      </c>
      <c r="H887" s="1">
        <f t="shared" si="1078"/>
        <v>19.190831643477932</v>
      </c>
      <c r="I887" s="1">
        <f t="shared" si="1078"/>
        <v>15.544511839106207</v>
      </c>
      <c r="J887" s="1">
        <f t="shared" si="1078"/>
        <v>9.1426543322159635</v>
      </c>
      <c r="K887" s="1">
        <f t="shared" si="1078"/>
        <v>5.9388976987547153</v>
      </c>
      <c r="L887" s="1">
        <f t="shared" si="1078"/>
        <v>3.1425816318124253</v>
      </c>
      <c r="M887" s="1">
        <f t="shared" si="1078"/>
        <v>0.87016740462231534</v>
      </c>
      <c r="N887" s="1">
        <f t="shared" si="1078"/>
        <v>0.85742521184155085</v>
      </c>
      <c r="O887" s="1">
        <f t="shared" si="1078"/>
        <v>0.86348407895475043</v>
      </c>
      <c r="P887" s="1">
        <f>P888</f>
        <v>0.86403811686540077</v>
      </c>
      <c r="Q887" s="1">
        <f>Q888</f>
        <v>0.86466815117250362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30.256657691674096</v>
      </c>
      <c r="G888" s="1">
        <f t="shared" ref="G888:K888" si="1079">SUM(G891,G893)</f>
        <v>26.375152818328353</v>
      </c>
      <c r="H888" s="1">
        <f t="shared" si="1079"/>
        <v>19.190831643477932</v>
      </c>
      <c r="I888" s="1">
        <f t="shared" si="1079"/>
        <v>15.544511839106207</v>
      </c>
      <c r="J888" s="1">
        <f t="shared" si="1079"/>
        <v>9.1426543322159635</v>
      </c>
      <c r="K888" s="1">
        <f t="shared" si="1079"/>
        <v>5.9388976987547153</v>
      </c>
      <c r="L888" s="1">
        <f t="shared" ref="L888:O888" si="1080">SUM(L891,L893)</f>
        <v>3.1425816318124253</v>
      </c>
      <c r="M888" s="1">
        <f t="shared" si="1080"/>
        <v>0.87016740462231534</v>
      </c>
      <c r="N888" s="1">
        <f t="shared" si="1080"/>
        <v>0.85742521184155085</v>
      </c>
      <c r="O888" s="1">
        <f t="shared" si="1080"/>
        <v>0.86348407895475043</v>
      </c>
      <c r="P888" s="1">
        <f>SUM(P891,P893)</f>
        <v>0.86403811686540077</v>
      </c>
      <c r="Q888" s="1">
        <f>SUM(Q891,Q893)</f>
        <v>0.86466815117250362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30.256657691674096</v>
      </c>
      <c r="G889" s="1">
        <f t="shared" ref="G889:O889" si="1081">G890</f>
        <v>26.375152818328353</v>
      </c>
      <c r="H889" s="1">
        <f t="shared" si="1081"/>
        <v>19.190825126235975</v>
      </c>
      <c r="I889" s="1">
        <f t="shared" si="1081"/>
        <v>15.544069762414733</v>
      </c>
      <c r="J889" s="1">
        <f t="shared" si="1081"/>
        <v>9.1405054290081278</v>
      </c>
      <c r="K889" s="1">
        <f t="shared" si="1081"/>
        <v>5.9373491951086264</v>
      </c>
      <c r="L889" s="1">
        <f t="shared" si="1081"/>
        <v>3.1407081398697416</v>
      </c>
      <c r="M889" s="1">
        <f t="shared" si="1081"/>
        <v>1.0001814623147462E-5</v>
      </c>
      <c r="N889" s="1">
        <f t="shared" si="1081"/>
        <v>4.2919565169031803E-4</v>
      </c>
      <c r="O889" s="1">
        <f t="shared" si="1081"/>
        <v>6.3161178777655197E-5</v>
      </c>
      <c r="P889" s="1">
        <f>P890</f>
        <v>6.7440293703101544E-5</v>
      </c>
      <c r="Q889" s="1">
        <f>Q890</f>
        <v>7.5959189936743561E-5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30.256657691674096</v>
      </c>
      <c r="G890" s="1">
        <f>[1]Services!C$12</f>
        <v>26.375152818328353</v>
      </c>
      <c r="H890" s="1">
        <f>[1]Services!D$12</f>
        <v>19.190825126235975</v>
      </c>
      <c r="I890" s="1">
        <f>[1]Services!E$12</f>
        <v>15.544069762414733</v>
      </c>
      <c r="J890" s="1">
        <f>[1]Services!F$12</f>
        <v>9.1405054290081278</v>
      </c>
      <c r="K890" s="1">
        <f>[1]Services!G$12</f>
        <v>5.9373491951086264</v>
      </c>
      <c r="L890" s="1">
        <f>[1]Services!H$12</f>
        <v>3.1407081398697416</v>
      </c>
      <c r="M890" s="1">
        <f>[1]Services!I$12</f>
        <v>1.0001814623147462E-5</v>
      </c>
      <c r="N890" s="1">
        <f>[1]Services!J$12</f>
        <v>4.2919565169031803E-4</v>
      </c>
      <c r="O890" s="1">
        <f>[1]Services!K$12</f>
        <v>6.3161178777655197E-5</v>
      </c>
      <c r="P890" s="1">
        <f>[1]Services!L$12</f>
        <v>6.7440293703101544E-5</v>
      </c>
      <c r="Q890" s="1">
        <f>[1]Services!M$12</f>
        <v>7.5959189936743561E-5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30.256657691674096</v>
      </c>
      <c r="G891" s="1">
        <f t="shared" ref="G891:K891" si="1082">G890</f>
        <v>26.375152818328353</v>
      </c>
      <c r="H891" s="1">
        <f t="shared" si="1082"/>
        <v>19.190825126235975</v>
      </c>
      <c r="I891" s="1">
        <f t="shared" si="1082"/>
        <v>15.544069762414733</v>
      </c>
      <c r="J891" s="1">
        <f t="shared" si="1082"/>
        <v>9.1405054290081278</v>
      </c>
      <c r="K891" s="1">
        <f t="shared" si="1082"/>
        <v>5.9373491951086264</v>
      </c>
      <c r="L891" s="1">
        <f t="shared" ref="L891:O891" si="1083">L890</f>
        <v>3.1407081398697416</v>
      </c>
      <c r="M891" s="1">
        <f t="shared" si="1083"/>
        <v>1.0001814623147462E-5</v>
      </c>
      <c r="N891" s="1">
        <f t="shared" si="1083"/>
        <v>4.2919565169031803E-4</v>
      </c>
      <c r="O891" s="1">
        <f t="shared" si="1083"/>
        <v>6.3161178777655197E-5</v>
      </c>
      <c r="P891" s="1">
        <f>P890</f>
        <v>6.7440293703101544E-5</v>
      </c>
      <c r="Q891" s="1">
        <f>Q890</f>
        <v>7.5959189936743561E-5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6.5172419575697708E-6</v>
      </c>
      <c r="I892">
        <f t="shared" si="1084"/>
        <v>4.4207669147328262E-4</v>
      </c>
      <c r="J892">
        <f t="shared" si="1084"/>
        <v>2.1489032078361838E-3</v>
      </c>
      <c r="K892">
        <f t="shared" si="1084"/>
        <v>1.5485036460887178E-3</v>
      </c>
      <c r="L892">
        <f t="shared" si="1084"/>
        <v>1.8734919426837808E-3</v>
      </c>
      <c r="M892">
        <f t="shared" si="1084"/>
        <v>0.87015740280769216</v>
      </c>
      <c r="N892">
        <f t="shared" si="1084"/>
        <v>0.85699601618986054</v>
      </c>
      <c r="O892">
        <f t="shared" si="1084"/>
        <v>0.86342091777597274</v>
      </c>
      <c r="P892">
        <f>P893</f>
        <v>0.86397067657169768</v>
      </c>
      <c r="Q892">
        <f>Q893</f>
        <v>0.86459219198256687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6.5172419575697708E-6</v>
      </c>
      <c r="I893">
        <f>[1]Services!E$13</f>
        <v>4.4207669147328262E-4</v>
      </c>
      <c r="J893">
        <f>[1]Services!F$13</f>
        <v>2.1489032078361838E-3</v>
      </c>
      <c r="K893">
        <f>[1]Services!G$13</f>
        <v>1.5485036460887178E-3</v>
      </c>
      <c r="L893">
        <f>[1]Services!H$13</f>
        <v>1.8734919426837808E-3</v>
      </c>
      <c r="M893">
        <f>[1]Services!I$13</f>
        <v>0.87015740280769216</v>
      </c>
      <c r="N893">
        <f>[1]Services!J$13</f>
        <v>0.85699601618986054</v>
      </c>
      <c r="O893">
        <f>[1]Services!K$13</f>
        <v>0.86342091777597274</v>
      </c>
      <c r="P893">
        <f>[1]Services!L$13</f>
        <v>0.86397067657169768</v>
      </c>
      <c r="Q893">
        <f>[1]Services!M$13</f>
        <v>0.86459219198256687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26.951006393508674</v>
      </c>
      <c r="G894" s="1">
        <f t="shared" ref="G894:K894" si="1085">SUM(G895:G897)</f>
        <v>27.92661556844407</v>
      </c>
      <c r="H894" s="1">
        <f t="shared" si="1085"/>
        <v>23.341306177860218</v>
      </c>
      <c r="I894" s="1">
        <f t="shared" si="1085"/>
        <v>23.797495760939352</v>
      </c>
      <c r="J894" s="1">
        <f t="shared" si="1085"/>
        <v>26.979436193861694</v>
      </c>
      <c r="K894" s="1">
        <f t="shared" si="1085"/>
        <v>25.961572793581219</v>
      </c>
      <c r="L894" s="1">
        <f t="shared" ref="L894:O894" si="1086">SUM(L895:L897)</f>
        <v>10.925630753536105</v>
      </c>
      <c r="M894" s="1">
        <f t="shared" si="1086"/>
        <v>9.3972498840199279</v>
      </c>
      <c r="N894" s="1">
        <f t="shared" si="1086"/>
        <v>10.677767538558861</v>
      </c>
      <c r="O894" s="1">
        <f t="shared" si="1086"/>
        <v>9.8282935074332975</v>
      </c>
      <c r="P894" s="1">
        <f>SUM(P895:P897)</f>
        <v>10.356180343260249</v>
      </c>
      <c r="Q894" s="1">
        <f>SUM(Q895:Q897)</f>
        <v>9.9358913667015152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25.548707450172476</v>
      </c>
      <c r="G895" s="1">
        <f>SUM([1]Services!C$14:C$15)</f>
        <v>26.389370324864579</v>
      </c>
      <c r="H895" s="1">
        <f>SUM([1]Services!D$14:D$15)</f>
        <v>22.108721338860104</v>
      </c>
      <c r="I895" s="1">
        <f>SUM([1]Services!E$14:E$15)</f>
        <v>22.408790147712057</v>
      </c>
      <c r="J895" s="1">
        <f>SUM([1]Services!F$14:F$15)</f>
        <v>22.742325954778977</v>
      </c>
      <c r="K895" s="1">
        <f>SUM([1]Services!G$14:G$15)</f>
        <v>20.88451869742412</v>
      </c>
      <c r="L895" s="1">
        <f>SUM([1]Services!H$14:H$15)</f>
        <v>5.4187603677351044</v>
      </c>
      <c r="M895" s="1">
        <f>SUM([1]Services!I$14:I$15)</f>
        <v>4.1381611545956858</v>
      </c>
      <c r="N895" s="1">
        <f>SUM([1]Services!J$14:J$15)</f>
        <v>5.8978823290970981</v>
      </c>
      <c r="O895" s="1">
        <f>SUM([1]Services!K$14:K$15)</f>
        <v>5.0435828426382292</v>
      </c>
      <c r="P895" s="1">
        <f>SUM([1]Services!L$14:L$15)</f>
        <v>5.2307179268559674</v>
      </c>
      <c r="Q895" s="1">
        <f>SUM([1]Services!M$14:M$15)</f>
        <v>4.7568160557919263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4.0897421032041071E-3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4.0748193941814101E-3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0.19541989196120207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0.39059841549552515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0.8208140888744726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0.57469841779216779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1.09739823283565E-2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1.3922333348493869E-2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1.3911128074465168E-2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6.8458350080948333E-2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1.4022989433361985</v>
      </c>
      <c r="G897" s="1">
        <f>[1]Services!C$16</f>
        <v>1.5372452435794917</v>
      </c>
      <c r="H897" s="1">
        <f>[1]Services!D$16</f>
        <v>1.2284950968969124</v>
      </c>
      <c r="I897" s="1">
        <f>[1]Services!E$16</f>
        <v>1.384630793833113</v>
      </c>
      <c r="J897" s="1">
        <f>[1]Services!F$16</f>
        <v>4.0416903471215146</v>
      </c>
      <c r="K897" s="1">
        <f>[1]Services!G$16</f>
        <v>4.6864556806615747</v>
      </c>
      <c r="L897" s="1">
        <f>[1]Services!H$16</f>
        <v>4.6860562969265267</v>
      </c>
      <c r="M897" s="1">
        <f>[1]Services!I$16</f>
        <v>4.6843903116320735</v>
      </c>
      <c r="N897" s="1">
        <f>[1]Services!J$16</f>
        <v>4.7689112271334064</v>
      </c>
      <c r="O897" s="1">
        <f>[1]Services!K$16</f>
        <v>4.7707883314465755</v>
      </c>
      <c r="P897" s="1">
        <f>[1]Services!L$16</f>
        <v>5.1115512883298155</v>
      </c>
      <c r="Q897" s="1">
        <f>[1]Services!M$16</f>
        <v>5.1106169608286418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25.264124272578343</v>
      </c>
      <c r="G898" s="1">
        <f>[1]Services!C$14</f>
        <v>23.546422797613658</v>
      </c>
      <c r="H898" s="1">
        <f>[1]Services!D$14</f>
        <v>22.105261151133604</v>
      </c>
      <c r="I898" s="1">
        <f>[1]Services!E$14</f>
        <v>22.407519995831269</v>
      </c>
      <c r="J898" s="1">
        <f>[1]Services!F$14</f>
        <v>22.740832684613828</v>
      </c>
      <c r="K898" s="1">
        <f>[1]Services!G$14</f>
        <v>20.52309714950561</v>
      </c>
      <c r="L898" s="1">
        <f>[1]Services!H$14</f>
        <v>4.6643849120263914</v>
      </c>
      <c r="M898" s="1">
        <f>[1]Services!I$14</f>
        <v>2.6386454416829754</v>
      </c>
      <c r="N898" s="1">
        <f>[1]Services!J$14</f>
        <v>4.4144007343939506</v>
      </c>
      <c r="O898" s="1">
        <f>[1]Services!K$14</f>
        <v>3.5681860966332044</v>
      </c>
      <c r="P898" s="1">
        <f>[1]Services!L$14</f>
        <v>3.7538470909082617</v>
      </c>
      <c r="Q898" s="1">
        <f>[1]Services!M$14</f>
        <v>3.2999403832649228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25.264124272578343</v>
      </c>
      <c r="G899" s="1">
        <f>[1]Services!C$14*IFERROR(G895/SUM(G895:G896),0)</f>
        <v>23.546422797613658</v>
      </c>
      <c r="H899" s="1">
        <f>[1]Services!D$14*IFERROR(H895/SUM(H895:H896),0)</f>
        <v>22.101172805382305</v>
      </c>
      <c r="I899" s="1">
        <f>[1]Services!E$14*IFERROR(I895/SUM(I895:I896),0)</f>
        <v>22.403446148191154</v>
      </c>
      <c r="J899" s="1">
        <f>[1]Services!F$14*IFERROR(J895/SUM(J895:J896),0)</f>
        <v>22.547090409499791</v>
      </c>
      <c r="K899" s="1">
        <f>[1]Services!G$14*IFERROR(K895/SUM(K895:K896),0)</f>
        <v>20.146305370399979</v>
      </c>
      <c r="L899" s="1">
        <f>[1]Services!H$14*IFERROR(L895/SUM(L895:L896),0)</f>
        <v>4.0507865202852438</v>
      </c>
      <c r="M899" s="1">
        <f>[1]Services!I$14*IFERROR(M895/SUM(M895:M896),0)</f>
        <v>2.3168821179178671</v>
      </c>
      <c r="N899" s="1">
        <f>[1]Services!J$14*IFERROR(N895/SUM(N895:N896),0)</f>
        <v>4.4062022687186468</v>
      </c>
      <c r="O899" s="1">
        <f>[1]Services!K$14*IFERROR(O895/SUM(O895:O896),0)</f>
        <v>3.5583635705935559</v>
      </c>
      <c r="P899" s="1">
        <f>[1]Services!L$14*IFERROR(P895/SUM(P895:P896),0)</f>
        <v>3.7438901907907041</v>
      </c>
      <c r="Q899" s="1">
        <f>[1]Services!M$14*IFERROR(Q895/SUM(Q895:Q896),0)</f>
        <v>3.2531226367490249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4.0883457512990162E-3</v>
      </c>
      <c r="I900" s="1">
        <f t="shared" si="1090"/>
        <v>4.0738476401145363E-3</v>
      </c>
      <c r="J900" s="1">
        <f t="shared" si="1090"/>
        <v>0.19374227511403674</v>
      </c>
      <c r="K900" s="1">
        <f t="shared" si="1090"/>
        <v>0.37679177910563055</v>
      </c>
      <c r="L900" s="1">
        <f t="shared" ref="L900:O900" si="1091">L898-L899</f>
        <v>0.61359839174114761</v>
      </c>
      <c r="M900" s="1">
        <f t="shared" si="1091"/>
        <v>0.3217633237651083</v>
      </c>
      <c r="N900" s="1">
        <f t="shared" si="1091"/>
        <v>8.198465675303801E-3</v>
      </c>
      <c r="O900" s="1">
        <f t="shared" si="1091"/>
        <v>9.8225260396485048E-3</v>
      </c>
      <c r="P900" s="1">
        <f>P898-P899</f>
        <v>9.9569001175576766E-3</v>
      </c>
      <c r="Q900" s="1">
        <f>Q898-Q899</f>
        <v>4.6817746515897873E-2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1.6868821209303311</v>
      </c>
      <c r="G901" s="1">
        <f>[1]Services!C$15+G904</f>
        <v>4.3801927708304138</v>
      </c>
      <c r="H901" s="1">
        <f>[1]Services!D$15+H904</f>
        <v>1.2319552846234125</v>
      </c>
      <c r="I901" s="1">
        <f>[1]Services!E$15+I904</f>
        <v>1.3859009457139002</v>
      </c>
      <c r="J901" s="1">
        <f>[1]Services!F$15+J904</f>
        <v>4.0431836172866644</v>
      </c>
      <c r="K901" s="1">
        <f>[1]Services!G$15+K904</f>
        <v>5.0478772285800853</v>
      </c>
      <c r="L901" s="1">
        <f>[1]Services!H$15+L904</f>
        <v>5.4404317526352397</v>
      </c>
      <c r="M901" s="1">
        <f>[1]Services!I$15+M904</f>
        <v>6.1839060245447843</v>
      </c>
      <c r="N901" s="1">
        <f>[1]Services!J$15+N904</f>
        <v>6.2523928218365539</v>
      </c>
      <c r="O901" s="1">
        <f>[1]Services!K$15+O904</f>
        <v>6.2461850774516003</v>
      </c>
      <c r="P901" s="1">
        <f>[1]Services!L$15+P904</f>
        <v>6.5884221242775212</v>
      </c>
      <c r="Q901" s="1">
        <f>[1]Services!M$15+Q904</f>
        <v>6.5674926333556449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0.2845831775941326</v>
      </c>
      <c r="G902" s="1">
        <f>[1]Services!C$15*G895/SUM(G895:G896)</f>
        <v>2.8429475272509226</v>
      </c>
      <c r="H902" s="1">
        <f>[1]Services!D$15*H895/SUM(H895:H896)</f>
        <v>3.459547768270657E-3</v>
      </c>
      <c r="I902" s="1">
        <f>[1]Services!E$15*I895/SUM(I895:I896)</f>
        <v>1.2699209580772255E-3</v>
      </c>
      <c r="J902" s="1">
        <f>[1]Services!F$15*J895/SUM(J895:J896)</f>
        <v>1.480548134994895E-3</v>
      </c>
      <c r="K902" s="1">
        <f>[1]Services!G$15*K895/SUM(K895:K896)</f>
        <v>0.35478606463568646</v>
      </c>
      <c r="L902" s="1">
        <f>[1]Services!H$15*L895/SUM(L895:L896)</f>
        <v>0.65513759795851145</v>
      </c>
      <c r="M902" s="1">
        <f>[1]Services!I$15*M895/SUM(M895:M896)</f>
        <v>1.3166608464714435</v>
      </c>
      <c r="N902" s="1">
        <f>[1]Services!J$15*N895/SUM(N895:N896)</f>
        <v>1.4807264590310829</v>
      </c>
      <c r="O902" s="1">
        <f>[1]Services!K$15*O895/SUM(O895:O896)</f>
        <v>1.4713352641865396</v>
      </c>
      <c r="P902" s="1">
        <f>[1]Services!L$15*P895/SUM(P895:P896)</f>
        <v>1.4729535065935933</v>
      </c>
      <c r="Q902" s="1">
        <f>[1]Services!M$15*Q895/SUM(Q895:Q896)</f>
        <v>1.4362063185327762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6.3995822956407122E-7</v>
      </c>
      <c r="I903" s="1">
        <f>[1]Services!E$15*I896/SUM(I895:I896)</f>
        <v>2.3092271001425992E-7</v>
      </c>
      <c r="J903" s="1">
        <f>[1]Services!F$15*J896/SUM(J895:J896)</f>
        <v>1.2722030154671287E-5</v>
      </c>
      <c r="K903" s="1">
        <f>[1]Services!G$15*K896/SUM(K895:K896)</f>
        <v>6.6354832828244359E-3</v>
      </c>
      <c r="L903" s="1">
        <f>[1]Services!H$15*L896/SUM(L895:L896)</f>
        <v>9.9237857750201552E-2</v>
      </c>
      <c r="M903" s="1">
        <f>[1]Services!I$15*M896/SUM(M895:M896)</f>
        <v>0.18285486644126736</v>
      </c>
      <c r="N903" s="1">
        <f>[1]Services!J$15*N896/SUM(N895:N896)</f>
        <v>2.755135672064962E-3</v>
      </c>
      <c r="O903" s="1">
        <f>[1]Services!K$15*O896/SUM(O895:O896)</f>
        <v>4.0614818184852453E-3</v>
      </c>
      <c r="P903" s="1">
        <f>[1]Services!L$15*P896/SUM(P895:P896)</f>
        <v>3.9173293541126314E-3</v>
      </c>
      <c r="Q903" s="1">
        <f>[1]Services!M$15*Q896/SUM(Q895:Q896)</f>
        <v>2.0669353994227171E-2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1.4022989433361985</v>
      </c>
      <c r="G904" s="1">
        <f>[1]Services!C$16</f>
        <v>1.5372452435794917</v>
      </c>
      <c r="H904" s="1">
        <f>[1]Services!D$16</f>
        <v>1.2284950968969124</v>
      </c>
      <c r="I904" s="1">
        <f>[1]Services!E$16</f>
        <v>1.384630793833113</v>
      </c>
      <c r="J904" s="1">
        <f>[1]Services!F$16</f>
        <v>4.0416903471215146</v>
      </c>
      <c r="K904" s="1">
        <f>[1]Services!G$16</f>
        <v>4.6864556806615747</v>
      </c>
      <c r="L904" s="1">
        <f>[1]Services!H$16</f>
        <v>4.6860562969265267</v>
      </c>
      <c r="M904" s="1">
        <f>[1]Services!I$16</f>
        <v>4.6843903116320735</v>
      </c>
      <c r="N904" s="1">
        <f>[1]Services!J$16</f>
        <v>4.7689112271334064</v>
      </c>
      <c r="O904" s="1">
        <f>[1]Services!K$16</f>
        <v>4.7707883314465755</v>
      </c>
      <c r="P904" s="1">
        <f>[1]Services!L$16</f>
        <v>5.1115512883298155</v>
      </c>
      <c r="Q904" s="1">
        <f>[1]Services!M$16</f>
        <v>5.1106169608286418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7.7269414184033804</v>
      </c>
      <c r="G905" s="1">
        <f>[1]Services!C$17</f>
        <v>8.369749594442478</v>
      </c>
      <c r="H905" s="1">
        <f>[1]Services!D$17</f>
        <v>8.3877130563490052</v>
      </c>
      <c r="I905" s="1">
        <f>[1]Services!E$17</f>
        <v>8.229310412885507</v>
      </c>
      <c r="J905" s="1">
        <f>[1]Services!F$17</f>
        <v>7.875917340619357</v>
      </c>
      <c r="K905" s="1">
        <f>[1]Services!G$17</f>
        <v>7.4142433452245831</v>
      </c>
      <c r="L905" s="1">
        <f>[1]Services!H$17</f>
        <v>9.293081375038204</v>
      </c>
      <c r="M905" s="1">
        <f>[1]Services!I$17</f>
        <v>9.2949690117160149</v>
      </c>
      <c r="N905" s="1">
        <f>[1]Services!J$17</f>
        <v>9.2451434976808731</v>
      </c>
      <c r="O905" s="1">
        <f>[1]Services!K$17</f>
        <v>9.1445422072108205</v>
      </c>
      <c r="P905" s="1">
        <f>[1]Services!L$17</f>
        <v>9.2389682929128014</v>
      </c>
      <c r="Q905" s="1">
        <f>[1]Services!M$17</f>
        <v>9.1174954457171484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2.1169214624988135</v>
      </c>
      <c r="G906" s="1">
        <f>[1]Services!C$51/0.99</f>
        <v>2.2930272761896719</v>
      </c>
      <c r="H906" s="1">
        <f>[1]Services!D$51/0.99</f>
        <v>2.3109893315855841</v>
      </c>
      <c r="I906" s="1">
        <f>[1]Services!E$51/0.99</f>
        <v>2.1525856433537154</v>
      </c>
      <c r="J906" s="1">
        <f>[1]Services!F$51/0.99</f>
        <v>1.7991909205193211</v>
      </c>
      <c r="K906" s="1">
        <f>[1]Services!G$51/0.99</f>
        <v>1.3375100670395854</v>
      </c>
      <c r="L906" s="1">
        <f>[1]Services!H$51/0.99</f>
        <v>0.97948038665810389</v>
      </c>
      <c r="M906" s="1">
        <f>[1]Services!I$51/0.99</f>
        <v>0.94680929578373096</v>
      </c>
      <c r="N906" s="1">
        <f>[1]Services!J$51/0.99</f>
        <v>0.89697980947877021</v>
      </c>
      <c r="O906" s="1">
        <f>[1]Services!K$51/0.99</f>
        <v>0.79631642220774179</v>
      </c>
      <c r="P906" s="1">
        <f>[1]Services!L$51/0.99</f>
        <v>0.82674328032849742</v>
      </c>
      <c r="Q906" s="1">
        <f>[1]Services!M$51/0.99</f>
        <v>0.70512589707643047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1.4243225669568336</v>
      </c>
      <c r="G907" s="1">
        <f t="shared" ref="G907:K907" si="1093">IF(G906-SUM(G908:G911)&lt;0,0,G906-SUM(G908:G911))</f>
        <v>1.5544699606448997</v>
      </c>
      <c r="H907" s="1">
        <f t="shared" si="1093"/>
        <v>1.6413883250788646</v>
      </c>
      <c r="I907" s="1">
        <f t="shared" si="1093"/>
        <v>1.517526395607296</v>
      </c>
      <c r="J907" s="1">
        <f t="shared" si="1093"/>
        <v>1.2482533389147541</v>
      </c>
      <c r="K907" s="1">
        <f t="shared" si="1093"/>
        <v>1.0424177147768927</v>
      </c>
      <c r="L907" s="1">
        <f t="shared" ref="L907:O907" si="1094">IF(L906-SUM(L908:L911)&lt;0,0,L906-SUM(L908:L911))</f>
        <v>0.95302816901547038</v>
      </c>
      <c r="M907" s="1">
        <f t="shared" si="1094"/>
        <v>0.89847003529111291</v>
      </c>
      <c r="N907" s="1">
        <f t="shared" si="1094"/>
        <v>0.84005311169615204</v>
      </c>
      <c r="O907" s="1">
        <f t="shared" si="1094"/>
        <v>0.74265256630827503</v>
      </c>
      <c r="P907" s="1">
        <f>IF(P906-SUM(P908:P911)&lt;0,0,P906-SUM(P908:P911))</f>
        <v>0.7197031293639079</v>
      </c>
      <c r="Q907" s="1">
        <f>IF(Q906-SUM(Q908:Q911)&lt;0,0,Q906-SUM(Q908:Q911))</f>
        <v>0.58958047204687569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0.69259889554198006</v>
      </c>
      <c r="G908" s="1">
        <f t="shared" si="1095"/>
        <v>0.73855731554477211</v>
      </c>
      <c r="H908" s="1">
        <f t="shared" si="1095"/>
        <v>0.6696010065067195</v>
      </c>
      <c r="I908" s="1">
        <f t="shared" si="1095"/>
        <v>0.62552033319832578</v>
      </c>
      <c r="J908" s="1">
        <f t="shared" si="1095"/>
        <v>0.53256471406515515</v>
      </c>
      <c r="K908" s="1">
        <f t="shared" si="1095"/>
        <v>0.2706060732686259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9.5979245585423607E-3</v>
      </c>
      <c r="O908" s="1">
        <f t="shared" si="1096"/>
        <v>1.2761605359875024E-2</v>
      </c>
      <c r="P908" s="1">
        <f>P249*P906/SUM(P248:P250)</f>
        <v>1.2612086350618203E-2</v>
      </c>
      <c r="Q908" s="1">
        <f>Q249*Q906/SUM(Q248:Q250)</f>
        <v>1.5782850471349859E-2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7.3364561999950779E-4</v>
      </c>
      <c r="O909" s="1">
        <f t="shared" si="1098"/>
        <v>1.2568879682359976E-3</v>
      </c>
      <c r="P909" s="1">
        <f>P250*P906/SUM(P248:P250)</f>
        <v>1.0582284441691138E-3</v>
      </c>
      <c r="Q909" s="1">
        <f>Q250*Q906/SUM(Q248:Q250)</f>
        <v>1.9906153455538813E-3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4.8839547974269025E-3</v>
      </c>
      <c r="J910" s="1">
        <f t="shared" si="1099"/>
        <v>4.2632713367861215E-3</v>
      </c>
      <c r="K910" s="1">
        <f t="shared" si="1099"/>
        <v>1.0418446565628726E-2</v>
      </c>
      <c r="L910" s="1">
        <f t="shared" ref="L910:O910" si="1100">L287*L906/SUM(L248:L250)</f>
        <v>1.0068471599088046E-2</v>
      </c>
      <c r="M910" s="1">
        <f t="shared" si="1100"/>
        <v>2.9724968209590526E-2</v>
      </c>
      <c r="N910" s="1">
        <f t="shared" si="1100"/>
        <v>1.9586468838903554E-2</v>
      </c>
      <c r="O910" s="1">
        <f t="shared" si="1100"/>
        <v>8.493361287301689E-3</v>
      </c>
      <c r="P910" s="1">
        <f>P287*P906/SUM(P248:P250)</f>
        <v>7.0302361756405026E-3</v>
      </c>
      <c r="Q910" s="1">
        <f>Q287*Q906/SUM(Q248:Q250)</f>
        <v>8.6401342613477532E-3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4.6549597506668986E-3</v>
      </c>
      <c r="J911" s="1">
        <f t="shared" si="1101"/>
        <v>1.4109596202625587E-2</v>
      </c>
      <c r="K911" s="1">
        <f t="shared" si="1101"/>
        <v>1.4067832428438069E-2</v>
      </c>
      <c r="L911" s="1">
        <f t="shared" ref="L911:O911" si="1102">L290</f>
        <v>1.6383746043545498E-2</v>
      </c>
      <c r="M911" s="1">
        <f t="shared" si="1102"/>
        <v>1.8614292283027543E-2</v>
      </c>
      <c r="N911" s="1">
        <f t="shared" si="1102"/>
        <v>2.7008658765172684E-2</v>
      </c>
      <c r="O911" s="1">
        <f t="shared" si="1102"/>
        <v>3.1152001284054074E-2</v>
      </c>
      <c r="P911" s="1">
        <f>P290</f>
        <v>8.6339599994161673E-2</v>
      </c>
      <c r="Q911" s="1">
        <f>Q290</f>
        <v>8.9131824951303326E-2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5.6100199559045674</v>
      </c>
      <c r="G912" s="1">
        <f t="shared" ref="G912:K912" si="1103">G905-G906</f>
        <v>6.0767223182528056</v>
      </c>
      <c r="H912" s="1">
        <f t="shared" si="1103"/>
        <v>6.0767237247634212</v>
      </c>
      <c r="I912" s="1">
        <f t="shared" si="1103"/>
        <v>6.0767247695317916</v>
      </c>
      <c r="J912" s="1">
        <f t="shared" si="1103"/>
        <v>6.0767264201000355</v>
      </c>
      <c r="K912" s="1">
        <f t="shared" si="1103"/>
        <v>6.0767332781849976</v>
      </c>
      <c r="L912" s="1">
        <f t="shared" ref="L912:O912" si="1104">L905-L906</f>
        <v>8.3136009883801005</v>
      </c>
      <c r="M912" s="1">
        <f t="shared" si="1104"/>
        <v>8.3481597159322831</v>
      </c>
      <c r="N912" s="1">
        <f t="shared" si="1104"/>
        <v>8.3481636882021029</v>
      </c>
      <c r="O912" s="1">
        <f t="shared" si="1104"/>
        <v>8.3482257850030788</v>
      </c>
      <c r="P912" s="1">
        <f>P905-P906</f>
        <v>8.4122250125843046</v>
      </c>
      <c r="Q912" s="1">
        <f>Q905-Q906</f>
        <v>8.4123695486407186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8.5743944375857701</v>
      </c>
      <c r="G913" s="1">
        <f t="shared" ref="G913:O913" si="1105">G914</f>
        <v>7.9696785310543099</v>
      </c>
      <c r="H913" s="1">
        <f t="shared" si="1105"/>
        <v>8.4494487571639176</v>
      </c>
      <c r="I913" s="1">
        <f t="shared" si="1105"/>
        <v>8.4177783620424673</v>
      </c>
      <c r="J913" s="1">
        <f t="shared" si="1105"/>
        <v>7.0825565987881918</v>
      </c>
      <c r="K913" s="1">
        <f t="shared" si="1105"/>
        <v>7.8048666869000449</v>
      </c>
      <c r="L913" s="1">
        <f t="shared" si="1105"/>
        <v>19.233038437541243</v>
      </c>
      <c r="M913" s="1">
        <f t="shared" si="1105"/>
        <v>9.924538801242452</v>
      </c>
      <c r="N913" s="1">
        <f t="shared" si="1105"/>
        <v>3.5399693428679435</v>
      </c>
      <c r="O913" s="1">
        <f t="shared" si="1105"/>
        <v>4.0637650026789949</v>
      </c>
      <c r="P913" s="1">
        <f>P914</f>
        <v>0.52930844688268786</v>
      </c>
      <c r="Q913" s="1">
        <f>Q914</f>
        <v>0.75865851124996786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8.5743944375857701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7.9696785310543099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8.4494487571639176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8.4177783620424673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7.0825565987881918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7.8048666869000449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19.233038437541243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9.924538801242452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3.5399693428679435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4.0637650026789949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0.52930844688268786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0.75865851124996786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2.0856549573344254</v>
      </c>
      <c r="G915" s="1">
        <f t="shared" ref="G915:O915" si="1106">G916</f>
        <v>2.4001126693065502</v>
      </c>
      <c r="H915" s="1">
        <f t="shared" si="1106"/>
        <v>2.009456610092875</v>
      </c>
      <c r="I915" s="1">
        <f t="shared" si="1106"/>
        <v>2.1665332302862703</v>
      </c>
      <c r="J915" s="1">
        <f t="shared" si="1106"/>
        <v>2.3173907288305031</v>
      </c>
      <c r="K915" s="1">
        <f t="shared" si="1106"/>
        <v>2.429416754473706</v>
      </c>
      <c r="L915" s="1">
        <f t="shared" si="1106"/>
        <v>2.3848771462206302</v>
      </c>
      <c r="M915" s="1">
        <f t="shared" si="1106"/>
        <v>2.4699557615301257</v>
      </c>
      <c r="N915" s="1">
        <f t="shared" si="1106"/>
        <v>2.4329268887663686</v>
      </c>
      <c r="O915" s="1">
        <f t="shared" si="1106"/>
        <v>2.4505652398732383</v>
      </c>
      <c r="P915" s="1">
        <f>P916</f>
        <v>2.4516930647270687</v>
      </c>
      <c r="Q915" s="1">
        <f>Q916</f>
        <v>2.4534534339471032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2.0856549573344254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2.4001126693065502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2.009456610092875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2.1665332302862703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2.3173907288305031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2.429416754473706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2.3848771462206302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2.4699557615301257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2.4329268887663686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2.4505652398732383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2.4516930647270687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2.4534534339471032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0.62700467658434278</v>
      </c>
      <c r="G917" s="1">
        <f t="shared" ref="G917:O917" si="1107">G918</f>
        <v>0.68734259595498126</v>
      </c>
      <c r="H917" s="1">
        <f t="shared" si="1107"/>
        <v>0.68541031029041743</v>
      </c>
      <c r="I917" s="1">
        <f t="shared" si="1107"/>
        <v>0.68731662912031666</v>
      </c>
      <c r="J917" s="1">
        <f t="shared" si="1107"/>
        <v>3.274106238856251</v>
      </c>
      <c r="K917" s="1">
        <f t="shared" si="1107"/>
        <v>5.6276973569669098</v>
      </c>
      <c r="L917" s="1">
        <f t="shared" si="1107"/>
        <v>7.1485102262614113</v>
      </c>
      <c r="M917" s="1">
        <f t="shared" si="1107"/>
        <v>7.1489280113222735</v>
      </c>
      <c r="N917" s="1">
        <f t="shared" si="1107"/>
        <v>6.744088609065396</v>
      </c>
      <c r="O917" s="1">
        <f t="shared" si="1107"/>
        <v>5.5543691168121541</v>
      </c>
      <c r="P917" s="1">
        <f>P918</f>
        <v>7.049819485287907</v>
      </c>
      <c r="Q917" s="1">
        <f>Q918</f>
        <v>6.8294372879204746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0.62700467658434278</v>
      </c>
      <c r="G918" s="1">
        <f>[1]Services!C$19</f>
        <v>0.68734259595498126</v>
      </c>
      <c r="H918" s="1">
        <f>[1]Services!D$19</f>
        <v>0.68541031029041743</v>
      </c>
      <c r="I918" s="1">
        <f>[1]Services!E$19</f>
        <v>0.68731662912031666</v>
      </c>
      <c r="J918" s="1">
        <f>[1]Services!F$19</f>
        <v>3.274106238856251</v>
      </c>
      <c r="K918" s="1">
        <f>[1]Services!G$19</f>
        <v>5.6276973569669098</v>
      </c>
      <c r="L918" s="1">
        <f>[1]Services!H$19</f>
        <v>7.1485102262614113</v>
      </c>
      <c r="M918" s="1">
        <f>[1]Services!I$19</f>
        <v>7.1489280113222735</v>
      </c>
      <c r="N918" s="1">
        <f>[1]Services!J$19</f>
        <v>6.744088609065396</v>
      </c>
      <c r="O918" s="1">
        <f>[1]Services!K$19</f>
        <v>5.5543691168121541</v>
      </c>
      <c r="P918" s="1">
        <f>[1]Services!L$19</f>
        <v>7.049819485287907</v>
      </c>
      <c r="Q918" s="1">
        <f>[1]Services!M$19</f>
        <v>6.8294372879204746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0.62178186089597243</v>
      </c>
      <c r="J919" s="1">
        <f>[1]Services!F$20</f>
        <v>0.59311303793319503</v>
      </c>
      <c r="K919" s="1">
        <f>[1]Services!G$20</f>
        <v>0.86772385852386646</v>
      </c>
      <c r="L919" s="1">
        <f>[1]Services!H$20</f>
        <v>0.25193653010891814</v>
      </c>
      <c r="M919" s="1">
        <f>[1]Services!I$20</f>
        <v>1.7708242919561863</v>
      </c>
      <c r="N919" s="1">
        <f>[1]Services!J$20</f>
        <v>1.8072717175098811</v>
      </c>
      <c r="O919" s="1">
        <f>[1]Services!K$20</f>
        <v>1.8021531236799011</v>
      </c>
      <c r="P919" s="1">
        <f>[1]Services!L$20</f>
        <v>1.8055581115445434</v>
      </c>
      <c r="Q919" s="1">
        <f>[1]Services!M$20</f>
        <v>1.8214170437744961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0.62178186089597243</v>
      </c>
      <c r="J921" s="1">
        <f t="shared" si="1110"/>
        <v>0.59311303793319503</v>
      </c>
      <c r="K921" s="1">
        <f t="shared" si="1110"/>
        <v>0.86772385852386646</v>
      </c>
      <c r="L921" s="1">
        <f t="shared" si="1110"/>
        <v>0.25193653010891814</v>
      </c>
      <c r="M921" s="1">
        <f t="shared" si="1110"/>
        <v>1.7708242919561863</v>
      </c>
      <c r="N921" s="1">
        <f t="shared" si="1110"/>
        <v>1.8072717175098811</v>
      </c>
      <c r="O921" s="1">
        <f t="shared" si="1110"/>
        <v>1.8021531236799011</v>
      </c>
      <c r="P921" s="1">
        <f>P922</f>
        <v>1.8055581115445434</v>
      </c>
      <c r="Q921" s="1">
        <f>Q922</f>
        <v>1.8214170437744961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0.62178186089597243</v>
      </c>
      <c r="J922" s="1">
        <f>[1]Services!F$20</f>
        <v>0.59311303793319503</v>
      </c>
      <c r="K922" s="1">
        <f>[1]Services!G$20</f>
        <v>0.86772385852386646</v>
      </c>
      <c r="L922" s="1">
        <f>[1]Services!H$20</f>
        <v>0.25193653010891814</v>
      </c>
      <c r="M922" s="1">
        <f>[1]Services!I$20</f>
        <v>1.7708242919561863</v>
      </c>
      <c r="N922" s="1">
        <f>[1]Services!J$20</f>
        <v>1.8072717175098811</v>
      </c>
      <c r="O922" s="1">
        <f>[1]Services!K$20</f>
        <v>1.8021531236799011</v>
      </c>
      <c r="P922" s="1">
        <f>[1]Services!L$20</f>
        <v>1.8055581115445434</v>
      </c>
      <c r="Q922" s="1">
        <f>[1]Services!M$20</f>
        <v>1.8214170437744961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2.9295916905886195</v>
      </c>
      <c r="G923" s="1">
        <f t="shared" ref="G923:O923" si="1111">G924</f>
        <v>3.1924615435884478</v>
      </c>
      <c r="H923" s="1">
        <f t="shared" si="1111"/>
        <v>3.3597805520304451</v>
      </c>
      <c r="I923" s="1">
        <f t="shared" si="1111"/>
        <v>3.6662306725266047</v>
      </c>
      <c r="J923" s="1">
        <f t="shared" si="1111"/>
        <v>3.7099036857076886</v>
      </c>
      <c r="K923" s="1">
        <f t="shared" si="1111"/>
        <v>3.7512002093526871</v>
      </c>
      <c r="L923" s="1">
        <f t="shared" si="1111"/>
        <v>4.4699793793564133</v>
      </c>
      <c r="M923" s="1">
        <f t="shared" si="1111"/>
        <v>8.8657858871023141</v>
      </c>
      <c r="N923" s="1">
        <f t="shared" si="1111"/>
        <v>10.572654078124975</v>
      </c>
      <c r="O923" s="1">
        <f t="shared" si="1111"/>
        <v>11.386241677610741</v>
      </c>
      <c r="P923" s="1">
        <f>P924</f>
        <v>12.268056236568263</v>
      </c>
      <c r="Q923" s="1">
        <f>Q924</f>
        <v>13.126424447835459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2.9295916905886195</v>
      </c>
      <c r="G924" s="1">
        <f>[1]Services!C$21-G925</f>
        <v>3.1924615435884478</v>
      </c>
      <c r="H924" s="1">
        <f>[1]Services!D$21-H925</f>
        <v>3.3597805520304451</v>
      </c>
      <c r="I924" s="1">
        <f>[1]Services!E$21-I925</f>
        <v>3.6662306725266047</v>
      </c>
      <c r="J924" s="1">
        <f>[1]Services!F$21-J925</f>
        <v>3.7099036857076886</v>
      </c>
      <c r="K924" s="1">
        <f>[1]Services!G$21-K925</f>
        <v>3.7512002093526871</v>
      </c>
      <c r="L924" s="1">
        <f>[1]Services!H$21-L925</f>
        <v>4.4699793793564133</v>
      </c>
      <c r="M924" s="1">
        <f>[1]Services!I$21-M925</f>
        <v>8.8657858871023141</v>
      </c>
      <c r="N924" s="1">
        <f>[1]Services!J$21-N925</f>
        <v>10.572654078124975</v>
      </c>
      <c r="O924" s="1">
        <f>[1]Services!K$21-O925</f>
        <v>11.386241677610741</v>
      </c>
      <c r="P924" s="1">
        <f>[1]Services!L$21-P925</f>
        <v>12.268056236568263</v>
      </c>
      <c r="Q924" s="1">
        <f>[1]Services!M$21-Q925</f>
        <v>13.126424447835459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4.0079472611400362E-3</v>
      </c>
      <c r="I925" s="1">
        <f>[1]Services!E$50-I896</f>
        <v>4.2378121699486581E-3</v>
      </c>
      <c r="J925" s="1">
        <f>[1]Services!F$50-J896</f>
        <v>0.21496188115732279</v>
      </c>
      <c r="K925" s="1">
        <f>[1]Services!G$50-K896</f>
        <v>0.45309416197480962</v>
      </c>
      <c r="L925" s="1">
        <f>[1]Services!H$50-L896</f>
        <v>1.0013931884268579</v>
      </c>
      <c r="M925" s="1">
        <f>[1]Services!I$50-M896</f>
        <v>0.73561397477397528</v>
      </c>
      <c r="N925" s="1">
        <f>[1]Services!J$50-N896</f>
        <v>1.4046697380296338E-2</v>
      </c>
      <c r="O925" s="1">
        <f>[1]Services!K$50-O896</f>
        <v>1.7820586686072122E-2</v>
      </c>
      <c r="P925" s="1">
        <f>[1]Services!L$50-P896</f>
        <v>1.7806243935315418E-2</v>
      </c>
      <c r="Q925" s="1">
        <f>[1]Services!M$50-Q896</f>
        <v>8.7626688103613765E-2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73.238516098828541</v>
      </c>
      <c r="G926" s="17">
        <f>[1]Services!C$59</f>
        <v>78.633621079210499</v>
      </c>
      <c r="H926" s="17">
        <f>[1]Services!D$59</f>
        <v>79.153164036964654</v>
      </c>
      <c r="I926" s="17">
        <f>[1]Services!E$59</f>
        <v>77.742646485409779</v>
      </c>
      <c r="J926" s="17">
        <f>[1]Services!F$59</f>
        <v>76.458410992898024</v>
      </c>
      <c r="K926" s="17">
        <f>[1]Services!G$59</f>
        <v>75.3947885460815</v>
      </c>
      <c r="L926" s="17">
        <f>[1]Services!H$59</f>
        <v>73.916267446964468</v>
      </c>
      <c r="M926" s="17">
        <f>[1]Services!I$59</f>
        <v>71.964876109898199</v>
      </c>
      <c r="N926" s="17">
        <f>[1]Services!J$59</f>
        <v>70.184717357787861</v>
      </c>
      <c r="O926" s="17">
        <f>[1]Services!K$59</f>
        <v>69.600877795125257</v>
      </c>
      <c r="P926" s="17">
        <f>[1]Services!L$59</f>
        <v>70.321726232470638</v>
      </c>
      <c r="Q926" s="17">
        <f>[1]Services!M$59</f>
        <v>70.234310665584161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63.650052712209387</v>
      </c>
      <c r="G927" s="1">
        <f t="shared" ref="G927:K927" si="1114">SUM(G928:G930)</f>
        <v>63.321204276729887</v>
      </c>
      <c r="H927" s="1">
        <f t="shared" si="1114"/>
        <v>68.306331979800618</v>
      </c>
      <c r="I927" s="1">
        <f t="shared" si="1114"/>
        <v>68.941446401730531</v>
      </c>
      <c r="J927" s="1">
        <f t="shared" si="1114"/>
        <v>68.911842922118453</v>
      </c>
      <c r="K927" s="1">
        <f t="shared" si="1114"/>
        <v>69.024171743959926</v>
      </c>
      <c r="L927" s="1">
        <f t="shared" ref="L927:O927" si="1115">SUM(L928:L930)</f>
        <v>69.14402958720602</v>
      </c>
      <c r="M927" s="1">
        <f t="shared" si="1115"/>
        <v>75.251082269688027</v>
      </c>
      <c r="N927" s="1">
        <f t="shared" si="1115"/>
        <v>78.591850951642186</v>
      </c>
      <c r="O927" s="1">
        <f t="shared" si="1115"/>
        <v>80.561849679394314</v>
      </c>
      <c r="P927" s="1">
        <f>SUM(P928:P930)</f>
        <v>82.5697863513372</v>
      </c>
      <c r="Q927" s="1">
        <f>SUM(Q928:Q930)</f>
        <v>83.794186378808263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2.3940538600771406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1.6224834109314194E-3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1.9474751133673123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1.6775223323764468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1.4255050479690639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1.1722507306684331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0.8832001799753959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1.6061974140580073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1.5826810132535032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1.5938590942211561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1.5948726037833625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0.88065529023540279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4.2612242772198075</v>
      </c>
      <c r="G929" s="1">
        <f>[1]Services!C$47</f>
        <v>4.6176675898332915</v>
      </c>
      <c r="H929" s="1">
        <f>[1]Services!D$47</f>
        <v>4.8205547050871624</v>
      </c>
      <c r="I929" s="1">
        <f>[1]Services!E$47</f>
        <v>5.1938267860793594</v>
      </c>
      <c r="J929" s="1">
        <f>[1]Services!F$47</f>
        <v>5.1938651599907599</v>
      </c>
      <c r="K929" s="1">
        <f>[1]Services!G$47</f>
        <v>5.1939695206421845</v>
      </c>
      <c r="L929" s="1">
        <f>[1]Services!H$47</f>
        <v>6.1255272976365687</v>
      </c>
      <c r="M929" s="1">
        <f>[1]Services!I$47</f>
        <v>12.032137989638857</v>
      </c>
      <c r="N929" s="1">
        <f>[1]Services!J$47</f>
        <v>14.34860196316961</v>
      </c>
      <c r="O929" s="1">
        <f>[1]Services!K$47</f>
        <v>15.45275656247172</v>
      </c>
      <c r="P929" s="1">
        <f>[1]Services!L$47</f>
        <v>16.649504892485503</v>
      </c>
      <c r="Q929" s="1">
        <f>[1]Services!M$47</f>
        <v>17.814433179205263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58.701914203485664</v>
      </c>
      <c r="H930" s="1">
        <f>[1]Services!D$3-([1]Services!D$6-[1]Services!D$58)</f>
        <v>61.538302161346138</v>
      </c>
      <c r="I930" s="1">
        <f>[1]Services!E$3-([1]Services!E$6-[1]Services!E$58)</f>
        <v>62.070097283274727</v>
      </c>
      <c r="J930" s="1">
        <f>[1]Services!F$3-([1]Services!F$6-[1]Services!F$58)</f>
        <v>62.292472714158635</v>
      </c>
      <c r="K930" s="1">
        <f>[1]Services!G$3-([1]Services!G$6-[1]Services!G$58)</f>
        <v>62.65795149264931</v>
      </c>
      <c r="L930" s="1">
        <f>[1]Services!H$3-([1]Services!H$6-[1]Services!H$58)</f>
        <v>62.135302109594058</v>
      </c>
      <c r="M930" s="1">
        <f>[1]Services!I$3-([1]Services!I$6-[1]Services!I$58)</f>
        <v>61.61274686599117</v>
      </c>
      <c r="N930" s="1">
        <f>[1]Services!J$3-([1]Services!J$6-[1]Services!J$58)</f>
        <v>62.660567975219081</v>
      </c>
      <c r="O930" s="1">
        <f>[1]Services!K$3-([1]Services!K$6-[1]Services!K$58)</f>
        <v>63.515234022701435</v>
      </c>
      <c r="P930" s="1">
        <f>[1]Services!L$3-([1]Services!L$6-[1]Services!L$58)</f>
        <v>64.325408855068332</v>
      </c>
      <c r="Q930" s="1">
        <f>[1]Services!M$3-([1]Services!M$6-[1]Services!M$58)</f>
        <v>65.0990979093676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24.843089036055936</v>
      </c>
      <c r="G931" s="1">
        <f t="shared" ref="G931:O931" si="1118">G932</f>
        <v>21.698952408439339</v>
      </c>
      <c r="H931" s="1">
        <f t="shared" si="1118"/>
        <v>15.835183773960349</v>
      </c>
      <c r="I931" s="1">
        <f t="shared" si="1118"/>
        <v>12.889632341833121</v>
      </c>
      <c r="J931" s="1">
        <f t="shared" si="1118"/>
        <v>7.6190671962841749</v>
      </c>
      <c r="K931" s="1">
        <f t="shared" si="1118"/>
        <v>4.9738268227070765</v>
      </c>
      <c r="L931" s="1">
        <f t="shared" si="1118"/>
        <v>2.6319121166429049</v>
      </c>
      <c r="M931" s="1">
        <f t="shared" si="1118"/>
        <v>0.7287652013711885</v>
      </c>
      <c r="N931" s="1">
        <f t="shared" si="1118"/>
        <v>0.71809361491729773</v>
      </c>
      <c r="O931" s="1">
        <f t="shared" si="1118"/>
        <v>0.72316791612460252</v>
      </c>
      <c r="P931" s="1">
        <f>P932</f>
        <v>0.72363192287477163</v>
      </c>
      <c r="Q931" s="1">
        <f>Q932</f>
        <v>0.72415957660697017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24.843089036055936</v>
      </c>
      <c r="G932" s="1">
        <f>[1]Services!C$48</f>
        <v>21.698952408439339</v>
      </c>
      <c r="H932" s="1">
        <f>[1]Services!D$48</f>
        <v>15.835183773960349</v>
      </c>
      <c r="I932" s="1">
        <f>[1]Services!E$48</f>
        <v>12.889632341833121</v>
      </c>
      <c r="J932" s="1">
        <f>[1]Services!F$48</f>
        <v>7.6190671962841749</v>
      </c>
      <c r="K932" s="1">
        <f>[1]Services!G$48</f>
        <v>4.9738268227070765</v>
      </c>
      <c r="L932" s="1">
        <f>[1]Services!H$48</f>
        <v>2.6319121166429049</v>
      </c>
      <c r="M932" s="1">
        <f>[1]Services!I$48</f>
        <v>0.7287652013711885</v>
      </c>
      <c r="N932" s="1">
        <f>[1]Services!J$48</f>
        <v>0.71809361491729773</v>
      </c>
      <c r="O932" s="1">
        <f>[1]Services!K$48</f>
        <v>0.72316791612460252</v>
      </c>
      <c r="P932" s="1">
        <f>[1]Services!L$48</f>
        <v>0.72363192287477163</v>
      </c>
      <c r="Q932" s="1">
        <f>[1]Services!M$48</f>
        <v>0.72415957660697017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25.412818788009218</v>
      </c>
      <c r="G933" s="1">
        <f t="shared" ref="G933:K933" si="1119">SUM(G934:G936)</f>
        <v>26.326465715417584</v>
      </c>
      <c r="H933" s="1">
        <f t="shared" si="1119"/>
        <v>22.008444433211544</v>
      </c>
      <c r="I933" s="1">
        <f t="shared" si="1119"/>
        <v>22.622735930069684</v>
      </c>
      <c r="J933" s="1">
        <f t="shared" si="1119"/>
        <v>25.423631538989596</v>
      </c>
      <c r="K933" s="1">
        <f t="shared" si="1119"/>
        <v>24.54382818200525</v>
      </c>
      <c r="L933" s="1">
        <f t="shared" ref="L933:O933" si="1120">SUM(L934:L936)</f>
        <v>10.308791351122197</v>
      </c>
      <c r="M933" s="1">
        <f t="shared" si="1120"/>
        <v>8.8404094523712438</v>
      </c>
      <c r="N933" s="1">
        <f t="shared" si="1120"/>
        <v>9.8866994476280894</v>
      </c>
      <c r="O933" s="1">
        <f t="shared" si="1120"/>
        <v>9.0673940098395587</v>
      </c>
      <c r="P933" s="1">
        <f>SUM(P934:P936)</f>
        <v>9.543965002760606</v>
      </c>
      <c r="Q933" s="1">
        <f>SUM(Q934:Q936)</f>
        <v>9.1819946377864703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24.189733649631389</v>
      </c>
      <c r="G934" s="1">
        <f>[1]Services!C$49</f>
        <v>24.98568041396755</v>
      </c>
      <c r="H934" s="1">
        <f>[1]Services!D$49</f>
        <v>20.928853320333712</v>
      </c>
      <c r="I934" s="1">
        <f>[1]Services!E$49</f>
        <v>21.406748320124311</v>
      </c>
      <c r="J934" s="1">
        <f>[1]Services!F$49</f>
        <v>21.488087445111688</v>
      </c>
      <c r="K934" s="1">
        <f>[1]Services!G$49</f>
        <v>19.612608959861891</v>
      </c>
      <c r="L934" s="1">
        <f>[1]Services!H$49</f>
        <v>4.3994057716415469</v>
      </c>
      <c r="M934" s="1">
        <f>[1]Services!I$49</f>
        <v>3.4443718299996067</v>
      </c>
      <c r="N934" s="1">
        <f>[1]Services!J$49</f>
        <v>5.7022343956136767</v>
      </c>
      <c r="O934" s="1">
        <f>[1]Services!K$49</f>
        <v>4.874569507117295</v>
      </c>
      <c r="P934" s="1">
        <f>[1]Services!L$49</f>
        <v>5.0539525970695625</v>
      </c>
      <c r="Q934" s="1">
        <f>[1]Services!M$49</f>
        <v>4.5684294863671697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8.0976893643441433E-3</v>
      </c>
      <c r="I935" s="1">
        <f>[1]Services!E$50</f>
        <v>8.3126315641300682E-3</v>
      </c>
      <c r="J935" s="1">
        <f>[1]Services!F$50</f>
        <v>0.41038177311852486</v>
      </c>
      <c r="K935" s="1">
        <f>[1]Services!G$50</f>
        <v>0.84369257747033477</v>
      </c>
      <c r="L935" s="1">
        <f>[1]Services!H$50</f>
        <v>1.8222072773013305</v>
      </c>
      <c r="M935" s="1">
        <f>[1]Services!I$50</f>
        <v>1.3103123925661431</v>
      </c>
      <c r="N935" s="1">
        <f>[1]Services!J$50</f>
        <v>2.5020679708652838E-2</v>
      </c>
      <c r="O935" s="1">
        <f>[1]Services!K$50</f>
        <v>3.174292003456599E-2</v>
      </c>
      <c r="P935" s="1">
        <f>[1]Services!L$50</f>
        <v>3.1717372009780587E-2</v>
      </c>
      <c r="Q935" s="1">
        <f>[1]Services!M$50</f>
        <v>0.1560850381845621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1.2230851383778312</v>
      </c>
      <c r="G936" s="1">
        <f>[1]Services!C$56</f>
        <v>1.3407853014500331</v>
      </c>
      <c r="H936" s="1">
        <f>[1]Services!D$56</f>
        <v>1.0714934235134863</v>
      </c>
      <c r="I936" s="1">
        <f>[1]Services!E$56</f>
        <v>1.2076749783812417</v>
      </c>
      <c r="J936" s="1">
        <f>[1]Services!F$56</f>
        <v>3.5251623207593838</v>
      </c>
      <c r="K936" s="1">
        <f>[1]Services!G$56</f>
        <v>4.0875266446730238</v>
      </c>
      <c r="L936" s="1">
        <f>[1]Services!H$56</f>
        <v>4.0871783021793195</v>
      </c>
      <c r="M936" s="1">
        <f>[1]Services!I$56</f>
        <v>4.0857252298054947</v>
      </c>
      <c r="N936" s="1">
        <f>[1]Services!J$56</f>
        <v>4.1594443723057601</v>
      </c>
      <c r="O936" s="1">
        <f>[1]Services!K$56</f>
        <v>4.1610815826876975</v>
      </c>
      <c r="P936" s="1">
        <f>[1]Services!L$56</f>
        <v>4.4582950336812628</v>
      </c>
      <c r="Q936" s="1">
        <f>[1]Services!M$56</f>
        <v>4.4574801132347375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7.6496720042193491</v>
      </c>
      <c r="G937" s="1">
        <f t="shared" ref="G937:K937" si="1125">G938+G944</f>
        <v>8.2860520984980468</v>
      </c>
      <c r="H937" s="1">
        <f t="shared" si="1125"/>
        <v>8.303835925785517</v>
      </c>
      <c r="I937" s="1">
        <f t="shared" si="1125"/>
        <v>8.1470173087566522</v>
      </c>
      <c r="J937" s="1">
        <f t="shared" si="1125"/>
        <v>7.7971581672131638</v>
      </c>
      <c r="K937" s="1">
        <f t="shared" si="1125"/>
        <v>7.3401009117723355</v>
      </c>
      <c r="L937" s="1">
        <f t="shared" ref="L937:O937" si="1126">L938+L944</f>
        <v>9.200150561287824</v>
      </c>
      <c r="M937" s="1">
        <f t="shared" si="1126"/>
        <v>9.2020193215988453</v>
      </c>
      <c r="N937" s="1">
        <f t="shared" si="1126"/>
        <v>9.1526920627040571</v>
      </c>
      <c r="O937" s="1">
        <f t="shared" si="1126"/>
        <v>9.0530967851387132</v>
      </c>
      <c r="P937" s="1">
        <f>P938+P944</f>
        <v>9.146578609983667</v>
      </c>
      <c r="Q937" s="1">
        <f>Q938+Q944</f>
        <v>9.0263204912599715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2.0957522478738255</v>
      </c>
      <c r="G938" s="1">
        <f>[1]Services!C$51</f>
        <v>2.2700970034277752</v>
      </c>
      <c r="H938" s="1">
        <f>[1]Services!D$51</f>
        <v>2.2878794382697283</v>
      </c>
      <c r="I938" s="1">
        <f>[1]Services!E$51</f>
        <v>2.1310597869201784</v>
      </c>
      <c r="J938" s="1">
        <f>[1]Services!F$51</f>
        <v>1.7811990113141278</v>
      </c>
      <c r="K938" s="1">
        <f>[1]Services!G$51</f>
        <v>1.3241349663691895</v>
      </c>
      <c r="L938" s="1">
        <f>[1]Services!H$51</f>
        <v>0.96968558279152284</v>
      </c>
      <c r="M938" s="1">
        <f>[1]Services!I$51</f>
        <v>0.93734120282589362</v>
      </c>
      <c r="N938" s="1">
        <f>[1]Services!J$51</f>
        <v>0.8880100113839825</v>
      </c>
      <c r="O938" s="1">
        <f>[1]Services!K$51</f>
        <v>0.78835325798566436</v>
      </c>
      <c r="P938" s="1">
        <f>[1]Services!L$51</f>
        <v>0.81847584752521241</v>
      </c>
      <c r="Q938" s="1">
        <f>[1]Services!M$51</f>
        <v>0.69807463810566617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1.4100793412872654</v>
      </c>
      <c r="G939" s="1">
        <f t="shared" ref="G939:K939" si="1127">IFERROR(G907/G$906,0)*G$938</f>
        <v>1.5389252610384507</v>
      </c>
      <c r="H939" s="1">
        <f t="shared" si="1127"/>
        <v>1.624974441828076</v>
      </c>
      <c r="I939" s="1">
        <f t="shared" si="1127"/>
        <v>1.502351131651223</v>
      </c>
      <c r="J939" s="1">
        <f t="shared" si="1127"/>
        <v>1.2357708055256065</v>
      </c>
      <c r="K939" s="1">
        <f t="shared" si="1127"/>
        <v>1.0319935376291238</v>
      </c>
      <c r="L939" s="1">
        <f t="shared" ref="L939:O939" si="1128">IFERROR(L907/L$906,0)*L$938</f>
        <v>0.94349788732531559</v>
      </c>
      <c r="M939" s="1">
        <f t="shared" si="1128"/>
        <v>0.8894853349382017</v>
      </c>
      <c r="N939" s="1">
        <f t="shared" si="1128"/>
        <v>0.83165258057919045</v>
      </c>
      <c r="O939" s="1">
        <f t="shared" si="1128"/>
        <v>0.73522604064519226</v>
      </c>
      <c r="P939" s="1">
        <f t="shared" ref="P939:Q943" si="1129">IFERROR(P907/P$906,0)*P$938</f>
        <v>0.71250609807026877</v>
      </c>
      <c r="Q939" s="1">
        <f t="shared" si="1129"/>
        <v>0.58368466732640689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0.68567290658656033</v>
      </c>
      <c r="G940" s="1">
        <f t="shared" ref="G940:K943" si="1130">IFERROR(G908/G$906,0)*G$938</f>
        <v>0.73117174238932436</v>
      </c>
      <c r="H940" s="1">
        <f t="shared" si="1130"/>
        <v>0.66290499644165235</v>
      </c>
      <c r="I940" s="1">
        <f t="shared" si="1130"/>
        <v>0.61926512986634252</v>
      </c>
      <c r="J940" s="1">
        <f t="shared" si="1130"/>
        <v>0.52723906692450362</v>
      </c>
      <c r="K940" s="1">
        <f t="shared" si="1130"/>
        <v>0.26790001253593959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9.5019453129569359E-3</v>
      </c>
      <c r="O940" s="1">
        <f t="shared" si="1131"/>
        <v>1.2633989306276273E-2</v>
      </c>
      <c r="P940" s="1">
        <f t="shared" si="1129"/>
        <v>1.2485965487112021E-2</v>
      </c>
      <c r="Q940" s="1">
        <f t="shared" si="1129"/>
        <v>1.5625021966636361E-2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7.2630916379951276E-4</v>
      </c>
      <c r="O941" s="1">
        <f t="shared" si="1132"/>
        <v>1.2443190885536375E-3</v>
      </c>
      <c r="P941" s="1">
        <f t="shared" si="1129"/>
        <v>1.0476461597274226E-3</v>
      </c>
      <c r="Q941" s="1">
        <f t="shared" si="1129"/>
        <v>1.9707091920983426E-3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4.835115249452634E-3</v>
      </c>
      <c r="J942" s="1">
        <f t="shared" si="1130"/>
        <v>4.2206386234182602E-3</v>
      </c>
      <c r="K942" s="1">
        <f t="shared" si="1130"/>
        <v>1.0314262099972438E-2</v>
      </c>
      <c r="L942" s="1">
        <f t="shared" ref="L942:O942" si="1133">IFERROR(L910/L$906,0)*L$938</f>
        <v>9.9677868830971642E-3</v>
      </c>
      <c r="M942" s="1">
        <f t="shared" si="1133"/>
        <v>2.9427718527494619E-2</v>
      </c>
      <c r="N942" s="1">
        <f t="shared" si="1133"/>
        <v>1.939060415051452E-2</v>
      </c>
      <c r="O942" s="1">
        <f t="shared" si="1133"/>
        <v>8.4084276744286722E-3</v>
      </c>
      <c r="P942" s="1">
        <f t="shared" si="1129"/>
        <v>6.9599338138840979E-3</v>
      </c>
      <c r="Q942" s="1">
        <f t="shared" si="1129"/>
        <v>8.5537329187342758E-3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4.6084101531602296E-3</v>
      </c>
      <c r="J943" s="1">
        <f t="shared" si="1130"/>
        <v>1.3968500240599332E-2</v>
      </c>
      <c r="K943" s="1">
        <f t="shared" si="1130"/>
        <v>1.3927154104153688E-2</v>
      </c>
      <c r="L943" s="1">
        <f t="shared" ref="L943:O943" si="1134">IFERROR(L911/L$906,0)*L$938</f>
        <v>1.6219908583110041E-2</v>
      </c>
      <c r="M943" s="1">
        <f t="shared" si="1134"/>
        <v>1.8428149360197266E-2</v>
      </c>
      <c r="N943" s="1">
        <f t="shared" si="1134"/>
        <v>2.6738572177520955E-2</v>
      </c>
      <c r="O943" s="1">
        <f t="shared" si="1134"/>
        <v>3.0840481271213534E-2</v>
      </c>
      <c r="P943" s="1">
        <f t="shared" si="1129"/>
        <v>8.5476203994220054E-2</v>
      </c>
      <c r="Q943" s="1">
        <f t="shared" si="1129"/>
        <v>8.8240506701790289E-2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5.5539197563455236</v>
      </c>
      <c r="G944" s="1">
        <f>[1]Services!C$52</f>
        <v>6.0159550950702725</v>
      </c>
      <c r="H944" s="1">
        <f>[1]Services!D$52</f>
        <v>6.0159564875157878</v>
      </c>
      <c r="I944" s="1">
        <f>[1]Services!E$52</f>
        <v>6.0159575218364738</v>
      </c>
      <c r="J944" s="1">
        <f>[1]Services!F$52</f>
        <v>6.0159591558990355</v>
      </c>
      <c r="K944" s="1">
        <f>[1]Services!G$52</f>
        <v>6.0159659454031464</v>
      </c>
      <c r="L944" s="1">
        <f>[1]Services!H$52</f>
        <v>8.2304649784963004</v>
      </c>
      <c r="M944" s="1">
        <f>[1]Services!I$52</f>
        <v>8.2646781187729523</v>
      </c>
      <c r="N944" s="1">
        <f>[1]Services!J$52</f>
        <v>8.2646820513200741</v>
      </c>
      <c r="O944" s="1">
        <f>[1]Services!K$52</f>
        <v>8.2647435271530494</v>
      </c>
      <c r="P944" s="1">
        <f>[1]Services!L$52</f>
        <v>8.3281027624584549</v>
      </c>
      <c r="Q944" s="1">
        <f>[1]Services!M$52</f>
        <v>8.3282458531543053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6.1735639950617607</v>
      </c>
      <c r="G945" s="1">
        <f t="shared" ref="G945:O945" si="1135">G946</f>
        <v>5.738168542359106</v>
      </c>
      <c r="H945" s="1">
        <f t="shared" si="1135"/>
        <v>6.0836031051580264</v>
      </c>
      <c r="I945" s="1">
        <f t="shared" si="1135"/>
        <v>6.060800420670577</v>
      </c>
      <c r="J945" s="1">
        <f t="shared" si="1135"/>
        <v>5.0994407511274877</v>
      </c>
      <c r="K945" s="1">
        <f t="shared" si="1135"/>
        <v>5.6195040145680393</v>
      </c>
      <c r="L945" s="1">
        <f t="shared" si="1135"/>
        <v>13.847787675029695</v>
      </c>
      <c r="M945" s="1">
        <f t="shared" si="1135"/>
        <v>7.1456679368945686</v>
      </c>
      <c r="N945" s="1">
        <f t="shared" si="1135"/>
        <v>2.5487779268649193</v>
      </c>
      <c r="O945" s="1">
        <f t="shared" si="1135"/>
        <v>2.9259108019288713</v>
      </c>
      <c r="P945" s="1">
        <f>P946</f>
        <v>0.38110208175553534</v>
      </c>
      <c r="Q945" s="1">
        <f>Q946</f>
        <v>0.54623412809997696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6.1735639950617607</v>
      </c>
      <c r="G946" s="1">
        <f>[1]Services!C$53</f>
        <v>5.738168542359106</v>
      </c>
      <c r="H946" s="1">
        <f>[1]Services!D$53</f>
        <v>6.0836031051580264</v>
      </c>
      <c r="I946" s="1">
        <f>[1]Services!E$53</f>
        <v>6.060800420670577</v>
      </c>
      <c r="J946" s="1">
        <f>[1]Services!F$53</f>
        <v>5.0994407511274877</v>
      </c>
      <c r="K946" s="1">
        <f>[1]Services!G$53</f>
        <v>5.6195040145680393</v>
      </c>
      <c r="L946" s="1">
        <f>[1]Services!H$53</f>
        <v>13.847787675029695</v>
      </c>
      <c r="M946" s="1">
        <f>[1]Services!I$53</f>
        <v>7.1456679368945686</v>
      </c>
      <c r="N946" s="1">
        <f>[1]Services!J$53</f>
        <v>2.5487779268649193</v>
      </c>
      <c r="O946" s="1">
        <f>[1]Services!K$53</f>
        <v>2.9259108019288713</v>
      </c>
      <c r="P946" s="1">
        <f>[1]Services!L$53</f>
        <v>0.38110208175553534</v>
      </c>
      <c r="Q946" s="1">
        <f>[1]Services!M$53</f>
        <v>0.54623412809997696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1.8770894616009826</v>
      </c>
      <c r="G947" s="1">
        <f t="shared" ref="G947:O947" si="1136">G948</f>
        <v>2.1601014023758962</v>
      </c>
      <c r="H947" s="1">
        <f t="shared" si="1136"/>
        <v>1.808510949083586</v>
      </c>
      <c r="I947" s="1">
        <f t="shared" si="1136"/>
        <v>1.9498799072576436</v>
      </c>
      <c r="J947" s="1">
        <f t="shared" si="1136"/>
        <v>2.0856516559474514</v>
      </c>
      <c r="K947" s="1">
        <f t="shared" si="1136"/>
        <v>2.1864750790263372</v>
      </c>
      <c r="L947" s="1">
        <f t="shared" si="1136"/>
        <v>2.1463894315985659</v>
      </c>
      <c r="M947" s="1">
        <f t="shared" si="1136"/>
        <v>2.2229601853771119</v>
      </c>
      <c r="N947" s="1">
        <f t="shared" si="1136"/>
        <v>2.1896341998897304</v>
      </c>
      <c r="O947" s="1">
        <f t="shared" si="1136"/>
        <v>2.2055087158859132</v>
      </c>
      <c r="P947" s="1">
        <f>P948</f>
        <v>2.2065237582543609</v>
      </c>
      <c r="Q947" s="1">
        <f>Q948</f>
        <v>2.2081080905523938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1.8770894616009826</v>
      </c>
      <c r="G948" s="1">
        <f>[1]Services!C$54</f>
        <v>2.1601014023758962</v>
      </c>
      <c r="H948" s="1">
        <f>[1]Services!D$54</f>
        <v>1.808510949083586</v>
      </c>
      <c r="I948" s="1">
        <f>[1]Services!E$54</f>
        <v>1.9498799072576436</v>
      </c>
      <c r="J948" s="1">
        <f>[1]Services!F$54</f>
        <v>2.0856516559474514</v>
      </c>
      <c r="K948" s="1">
        <f>[1]Services!G$54</f>
        <v>2.1864750790263372</v>
      </c>
      <c r="L948" s="1">
        <f>[1]Services!H$54</f>
        <v>2.1463894315985659</v>
      </c>
      <c r="M948" s="1">
        <f>[1]Services!I$54</f>
        <v>2.2229601853771119</v>
      </c>
      <c r="N948" s="1">
        <f>[1]Services!J$54</f>
        <v>2.1896341998897304</v>
      </c>
      <c r="O948" s="1">
        <f>[1]Services!K$54</f>
        <v>2.2055087158859132</v>
      </c>
      <c r="P948" s="1">
        <f>[1]Services!L$54</f>
        <v>2.2065237582543609</v>
      </c>
      <c r="Q948" s="1">
        <f>[1]Services!M$54</f>
        <v>2.2081080905523938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0.62700467658434278</v>
      </c>
      <c r="G949" s="1">
        <f t="shared" ref="G949:O949" si="1137">G950</f>
        <v>0.68734259595498126</v>
      </c>
      <c r="H949" s="1">
        <f t="shared" si="1137"/>
        <v>0.68541031029041743</v>
      </c>
      <c r="I949" s="1">
        <f t="shared" si="1137"/>
        <v>0.68731662912031666</v>
      </c>
      <c r="J949" s="1">
        <f t="shared" si="1137"/>
        <v>3.274106238856251</v>
      </c>
      <c r="K949" s="1">
        <f t="shared" si="1137"/>
        <v>5.6276973569669098</v>
      </c>
      <c r="L949" s="1">
        <f t="shared" si="1137"/>
        <v>7.1485102262614113</v>
      </c>
      <c r="M949" s="1">
        <f t="shared" si="1137"/>
        <v>7.1489280113222735</v>
      </c>
      <c r="N949" s="1">
        <f t="shared" si="1137"/>
        <v>6.744088609065396</v>
      </c>
      <c r="O949" s="1">
        <f t="shared" si="1137"/>
        <v>5.5543691168121541</v>
      </c>
      <c r="P949" s="1">
        <f>P950</f>
        <v>7.049819485287907</v>
      </c>
      <c r="Q949" s="1">
        <f>Q950</f>
        <v>6.8294372879204746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0.62700467658434278</v>
      </c>
      <c r="G950" s="1">
        <f>[1]Services!C$55</f>
        <v>0.68734259595498126</v>
      </c>
      <c r="H950" s="1">
        <f>[1]Services!D$55</f>
        <v>0.68541031029041743</v>
      </c>
      <c r="I950" s="1">
        <f>[1]Services!E$55</f>
        <v>0.68731662912031666</v>
      </c>
      <c r="J950" s="1">
        <f>[1]Services!F$55</f>
        <v>3.274106238856251</v>
      </c>
      <c r="K950" s="1">
        <f>[1]Services!G$55</f>
        <v>5.6276973569669098</v>
      </c>
      <c r="L950" s="1">
        <f>[1]Services!H$55</f>
        <v>7.1485102262614113</v>
      </c>
      <c r="M950" s="1">
        <f>[1]Services!I$55</f>
        <v>7.1489280113222735</v>
      </c>
      <c r="N950" s="1">
        <f>[1]Services!J$55</f>
        <v>6.744088609065396</v>
      </c>
      <c r="O950" s="1">
        <f>[1]Services!K$55</f>
        <v>5.5543691168121541</v>
      </c>
      <c r="P950" s="1">
        <f>[1]Services!L$55</f>
        <v>7.049819485287907</v>
      </c>
      <c r="Q950" s="1">
        <f>[1]Services!M$55</f>
        <v>6.8294372879204746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0.39493518881222089</v>
      </c>
      <c r="J951" s="1">
        <f t="shared" si="1138"/>
        <v>0.42107957581212263</v>
      </c>
      <c r="K951" s="1">
        <f t="shared" si="1138"/>
        <v>0.61277751354524879</v>
      </c>
      <c r="L951" s="1">
        <f t="shared" si="1138"/>
        <v>0.19250454748920101</v>
      </c>
      <c r="M951" s="1">
        <f t="shared" si="1138"/>
        <v>1.606176527017559</v>
      </c>
      <c r="N951" s="1">
        <f t="shared" si="1138"/>
        <v>1.5826807716288529</v>
      </c>
      <c r="O951" s="1">
        <f t="shared" si="1138"/>
        <v>1.5938497836731056</v>
      </c>
      <c r="P951" s="1">
        <f>P952</f>
        <v>1.5948822648348864</v>
      </c>
      <c r="Q951" s="1">
        <f>Q952</f>
        <v>1.5950806487839686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0.39493518881222089</v>
      </c>
      <c r="J952" s="1">
        <f>[1]Services!F$57</f>
        <v>0.42107957581212263</v>
      </c>
      <c r="K952" s="1">
        <f>[1]Services!G$57</f>
        <v>0.61277751354524879</v>
      </c>
      <c r="L952" s="1">
        <f>[1]Services!H$57</f>
        <v>0.19250454748920101</v>
      </c>
      <c r="M952" s="1">
        <f>[1]Services!I$57</f>
        <v>1.606176527017559</v>
      </c>
      <c r="N952" s="1">
        <f>[1]Services!J$57</f>
        <v>1.5826807716288529</v>
      </c>
      <c r="O952" s="1">
        <f>[1]Services!K$57</f>
        <v>1.5938497836731056</v>
      </c>
      <c r="P952" s="1">
        <f>[1]Services!L$57</f>
        <v>1.5948822648348864</v>
      </c>
      <c r="Q952" s="1">
        <f>[1]Services!M$57</f>
        <v>1.5950806487839686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9.1172482429213044</v>
      </c>
      <c r="H953" s="1">
        <f>[1]Services!D$58</f>
        <v>17.660145721020751</v>
      </c>
      <c r="I953" s="1">
        <f>[1]Services!E$58</f>
        <v>18.118979640433761</v>
      </c>
      <c r="J953" s="1">
        <f>[1]Services!F$58</f>
        <v>18.118905660707956</v>
      </c>
      <c r="K953" s="1">
        <f>[1]Services!G$58</f>
        <v>18.124358414179692</v>
      </c>
      <c r="L953" s="1">
        <f>[1]Services!H$58</f>
        <v>21.431494059920713</v>
      </c>
      <c r="M953" s="1">
        <f>[1]Services!I$58</f>
        <v>21.431614070248528</v>
      </c>
      <c r="N953" s="1">
        <f>[1]Services!J$58</f>
        <v>21.430767748666412</v>
      </c>
      <c r="O953" s="1">
        <f>[1]Services!K$58</f>
        <v>21.430965009029453</v>
      </c>
      <c r="P953" s="1">
        <f>[1]Services!L$58</f>
        <v>21.430845610450042</v>
      </c>
      <c r="Q953" s="1">
        <f>[1]Services!M$58</f>
        <v>21.427887335133263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0.91249999999999987</v>
      </c>
      <c r="G955" s="4">
        <f t="shared" si="1141"/>
        <v>0.91499999999999992</v>
      </c>
      <c r="H955" s="4">
        <f t="shared" si="1141"/>
        <v>0.91875000000000018</v>
      </c>
      <c r="I955" s="4">
        <f t="shared" si="1141"/>
        <v>0.92499999999999971</v>
      </c>
      <c r="J955" s="4">
        <f t="shared" si="1141"/>
        <v>0.93125000000000113</v>
      </c>
      <c r="K955" s="4">
        <f t="shared" si="1141"/>
        <v>0.93749999999999922</v>
      </c>
      <c r="L955" s="4">
        <f t="shared" ref="L955:O955" si="1142">IFERROR(L928/L884,"-")</f>
        <v>0.94374999999999998</v>
      </c>
      <c r="M955" s="4">
        <f t="shared" si="1142"/>
        <v>0.95000000000000029</v>
      </c>
      <c r="N955" s="4">
        <f t="shared" si="1142"/>
        <v>0.9499999999999994</v>
      </c>
      <c r="O955" s="4">
        <f t="shared" si="1142"/>
        <v>0.94999999999999951</v>
      </c>
      <c r="P955" s="4">
        <f t="shared" ref="P955:Q957" si="1143">IFERROR(P928/P884,"-")</f>
        <v>0.94999999999999929</v>
      </c>
      <c r="Q955" s="4">
        <f t="shared" si="1143"/>
        <v>0.95000000000000029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3.2000000000000046</v>
      </c>
      <c r="G956" s="4">
        <f t="shared" si="1141"/>
        <v>3.2399999999999989</v>
      </c>
      <c r="H956" s="4">
        <f t="shared" si="1141"/>
        <v>3.2999999999999958</v>
      </c>
      <c r="I956" s="4">
        <f t="shared" si="1141"/>
        <v>3.3999999999999964</v>
      </c>
      <c r="J956" s="4">
        <f t="shared" si="1141"/>
        <v>3.5000000000000058</v>
      </c>
      <c r="K956" s="4">
        <f t="shared" si="1141"/>
        <v>3.5999999999999961</v>
      </c>
      <c r="L956" s="4">
        <f t="shared" ref="L956:O956" si="1144">IFERROR(L929/L885,"-")</f>
        <v>3.6999999999999993</v>
      </c>
      <c r="M956" s="4">
        <f t="shared" si="1144"/>
        <v>3.8000000000000016</v>
      </c>
      <c r="N956" s="4">
        <f t="shared" si="1144"/>
        <v>3.7999999999999985</v>
      </c>
      <c r="O956" s="4">
        <f t="shared" si="1144"/>
        <v>3.8000000000000007</v>
      </c>
      <c r="P956" s="4">
        <f t="shared" si="1143"/>
        <v>3.7999999999999976</v>
      </c>
      <c r="Q956" s="4">
        <f t="shared" si="1143"/>
        <v>3.8000000000000025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0.99999999999999989</v>
      </c>
      <c r="I957" s="4">
        <f t="shared" si="1141"/>
        <v>1.0000000000000002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1.0000000000000002</v>
      </c>
      <c r="M957" s="4">
        <f t="shared" si="1145"/>
        <v>1</v>
      </c>
      <c r="N957" s="4">
        <f t="shared" si="1145"/>
        <v>1.0000000000000002</v>
      </c>
      <c r="O957" s="4">
        <f t="shared" si="1145"/>
        <v>1.0000000000000002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0.82107843137254899</v>
      </c>
      <c r="G958" s="4">
        <f t="shared" si="1146"/>
        <v>0.82270432925645554</v>
      </c>
      <c r="H958" s="4">
        <f t="shared" si="1146"/>
        <v>0.82514317608231369</v>
      </c>
      <c r="I958" s="4">
        <f t="shared" si="1146"/>
        <v>0.8292079207920795</v>
      </c>
      <c r="J958" s="4">
        <f t="shared" si="1146"/>
        <v>0.83335396039603882</v>
      </c>
      <c r="K958" s="4">
        <f t="shared" si="1146"/>
        <v>0.83750000000000047</v>
      </c>
      <c r="L958" s="4">
        <f t="shared" ref="L958:O958" si="1147">IFERROR(L932/L888,"-")</f>
        <v>0.83749999999999958</v>
      </c>
      <c r="M958" s="4">
        <f t="shared" si="1147"/>
        <v>0.83749999999999936</v>
      </c>
      <c r="N958" s="4">
        <f t="shared" si="1147"/>
        <v>0.83749999999999869</v>
      </c>
      <c r="O958" s="4">
        <f t="shared" si="1147"/>
        <v>0.83749999999999891</v>
      </c>
      <c r="P958" s="4">
        <f>IFERROR(P932/P888,"-")</f>
        <v>0.83749999999999825</v>
      </c>
      <c r="Q958" s="4">
        <f>IFERROR(Q932/Q888,"-")</f>
        <v>0.83749999999999813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0.94680851063829796</v>
      </c>
      <c r="G959" s="4">
        <f t="shared" si="1148"/>
        <v>0.94680851063829874</v>
      </c>
      <c r="H959" s="4">
        <f t="shared" si="1148"/>
        <v>0.94663336696670197</v>
      </c>
      <c r="I959" s="4">
        <f t="shared" si="1148"/>
        <v>0.95528353735375338</v>
      </c>
      <c r="J959" s="4">
        <f t="shared" si="1148"/>
        <v>0.94485003371417564</v>
      </c>
      <c r="K959" s="4">
        <f t="shared" si="1148"/>
        <v>0.93909796265886147</v>
      </c>
      <c r="L959" s="4">
        <f t="shared" ref="L959:O959" si="1149">IFERROR(L934/L895,"-")</f>
        <v>0.81188417148632464</v>
      </c>
      <c r="M959" s="4">
        <f t="shared" si="1149"/>
        <v>0.83234357032577555</v>
      </c>
      <c r="N959" s="4">
        <f t="shared" si="1149"/>
        <v>0.96682742676668953</v>
      </c>
      <c r="O959" s="4">
        <f t="shared" si="1149"/>
        <v>0.96648943007496524</v>
      </c>
      <c r="P959" s="4">
        <f t="shared" ref="P959:Q961" si="1150">IFERROR(P934/P895,"-")</f>
        <v>0.96620629667701208</v>
      </c>
      <c r="Q959" s="4">
        <f t="shared" si="1150"/>
        <v>0.96039649899949864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1.9800000000000026</v>
      </c>
      <c r="I960" s="4">
        <f t="shared" si="1148"/>
        <v>2.0399999999999978</v>
      </c>
      <c r="J960" s="4">
        <f t="shared" si="1148"/>
        <v>2.1000000000000028</v>
      </c>
      <c r="K960" s="4">
        <f t="shared" si="1148"/>
        <v>2.160000000000001</v>
      </c>
      <c r="L960" s="4">
        <f t="shared" ref="L960:O960" si="1151">IFERROR(L935/L896,"-")</f>
        <v>2.2200000000000015</v>
      </c>
      <c r="M960" s="4">
        <f t="shared" si="1151"/>
        <v>2.2800000000000007</v>
      </c>
      <c r="N960" s="4">
        <f t="shared" si="1151"/>
        <v>2.2800000000000016</v>
      </c>
      <c r="O960" s="4">
        <f t="shared" si="1151"/>
        <v>2.2799999999999976</v>
      </c>
      <c r="P960" s="4">
        <f t="shared" si="1150"/>
        <v>2.2800000000000002</v>
      </c>
      <c r="Q960" s="4">
        <f t="shared" si="1150"/>
        <v>2.2799999999999985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0.8721999999999992</v>
      </c>
      <c r="G961" s="4">
        <f t="shared" si="1148"/>
        <v>0.87220000000000031</v>
      </c>
      <c r="H961" s="4">
        <f t="shared" si="1148"/>
        <v>0.87219999999999942</v>
      </c>
      <c r="I961" s="4">
        <f t="shared" si="1148"/>
        <v>0.87220000000000042</v>
      </c>
      <c r="J961" s="4">
        <f t="shared" si="1148"/>
        <v>0.87219999999999964</v>
      </c>
      <c r="K961" s="4">
        <f t="shared" si="1148"/>
        <v>0.87219999999999964</v>
      </c>
      <c r="L961" s="4">
        <f t="shared" ref="L961:O961" si="1152">IFERROR(L936/L897,"-")</f>
        <v>0.87220000000000064</v>
      </c>
      <c r="M961" s="4">
        <f t="shared" si="1152"/>
        <v>0.87220000000000009</v>
      </c>
      <c r="N961" s="4">
        <f t="shared" si="1152"/>
        <v>0.87220000000000064</v>
      </c>
      <c r="O961" s="4">
        <f t="shared" si="1152"/>
        <v>0.87219999999999875</v>
      </c>
      <c r="P961" s="4">
        <f t="shared" si="1150"/>
        <v>0.87219999999999953</v>
      </c>
      <c r="Q961" s="4">
        <f t="shared" si="1150"/>
        <v>0.8721999999999992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0.9900000000000001</v>
      </c>
      <c r="G962" s="4">
        <f t="shared" si="1153"/>
        <v>0.99</v>
      </c>
      <c r="H962" s="4">
        <f t="shared" si="1153"/>
        <v>0.9900000000000001</v>
      </c>
      <c r="I962" s="4">
        <f t="shared" si="1153"/>
        <v>0.99</v>
      </c>
      <c r="J962" s="4">
        <f t="shared" si="1153"/>
        <v>0.99</v>
      </c>
      <c r="K962" s="4">
        <f t="shared" si="1153"/>
        <v>0.99</v>
      </c>
      <c r="L962" s="4">
        <f t="shared" ref="L962:O962" si="1154">IFERROR(L939/L907,"-")</f>
        <v>0.98999999999999988</v>
      </c>
      <c r="M962" s="4">
        <f t="shared" si="1154"/>
        <v>0.98999999999999988</v>
      </c>
      <c r="N962" s="4">
        <f t="shared" si="1154"/>
        <v>0.98999999999999988</v>
      </c>
      <c r="O962" s="4">
        <f t="shared" si="1154"/>
        <v>0.99</v>
      </c>
      <c r="P962" s="4">
        <f t="shared" ref="P962:Q967" si="1155">IFERROR(P939/P907,"-")</f>
        <v>0.98999999999999988</v>
      </c>
      <c r="Q962" s="4">
        <f t="shared" si="1155"/>
        <v>0.98999999999999988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0.99</v>
      </c>
      <c r="H963" s="4">
        <f t="shared" si="1153"/>
        <v>0.9900000000000001</v>
      </c>
      <c r="I963" s="4">
        <f t="shared" si="1153"/>
        <v>0.99</v>
      </c>
      <c r="J963" s="4">
        <f t="shared" si="1153"/>
        <v>0.99</v>
      </c>
      <c r="K963" s="4">
        <f t="shared" si="1153"/>
        <v>0.98999999999999977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0.98999999999999988</v>
      </c>
      <c r="O963" s="4">
        <f t="shared" si="1156"/>
        <v>0.99</v>
      </c>
      <c r="P963" s="4">
        <f t="shared" si="1155"/>
        <v>0.99</v>
      </c>
      <c r="Q963" s="4">
        <f t="shared" si="1155"/>
        <v>0.99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0.9900000000000001</v>
      </c>
      <c r="O964" s="4">
        <f t="shared" si="1157"/>
        <v>0.98999999999999988</v>
      </c>
      <c r="P964" s="4">
        <f t="shared" si="1155"/>
        <v>0.99</v>
      </c>
      <c r="Q964" s="4">
        <f t="shared" si="1155"/>
        <v>0.99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0.99</v>
      </c>
      <c r="K965" s="4">
        <f t="shared" si="1153"/>
        <v>0.98999999999999988</v>
      </c>
      <c r="L965" s="4">
        <f t="shared" ref="L965:O965" si="1158">IFERROR(L942/L910,"-")</f>
        <v>0.98999999999999988</v>
      </c>
      <c r="M965" s="4">
        <f t="shared" si="1158"/>
        <v>0.99</v>
      </c>
      <c r="N965" s="4">
        <f t="shared" si="1158"/>
        <v>0.9900000000000001</v>
      </c>
      <c r="O965" s="4">
        <f t="shared" si="1158"/>
        <v>0.99</v>
      </c>
      <c r="P965" s="4">
        <f t="shared" si="1155"/>
        <v>0.99</v>
      </c>
      <c r="Q965" s="4">
        <f t="shared" si="1155"/>
        <v>0.99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0.9900000000000001</v>
      </c>
      <c r="K966" s="4">
        <f t="shared" si="1153"/>
        <v>0.99</v>
      </c>
      <c r="L966" s="4">
        <f t="shared" ref="L966:O966" si="1159">IFERROR(L943/L911,"-")</f>
        <v>0.98999999999999988</v>
      </c>
      <c r="M966" s="4">
        <f t="shared" si="1159"/>
        <v>0.98999999999999988</v>
      </c>
      <c r="N966" s="4">
        <f t="shared" si="1159"/>
        <v>0.98999999999999988</v>
      </c>
      <c r="O966" s="4">
        <f t="shared" si="1159"/>
        <v>0.99</v>
      </c>
      <c r="P966" s="4">
        <f t="shared" si="1155"/>
        <v>0.99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0.99000000000000032</v>
      </c>
      <c r="G967" s="4">
        <f t="shared" si="1153"/>
        <v>0.98999999999999921</v>
      </c>
      <c r="H967" s="4">
        <f t="shared" si="1153"/>
        <v>0.9900000000000001</v>
      </c>
      <c r="I967" s="4">
        <f t="shared" si="1153"/>
        <v>0.99</v>
      </c>
      <c r="J967" s="4">
        <f t="shared" si="1153"/>
        <v>0.9900000000000001</v>
      </c>
      <c r="K967" s="4">
        <f t="shared" si="1153"/>
        <v>0.98999999999999977</v>
      </c>
      <c r="L967" s="4">
        <f t="shared" ref="L967:O967" si="1160">IFERROR(L944/L912,"-")</f>
        <v>0.9900000000000001</v>
      </c>
      <c r="M967" s="4">
        <f t="shared" si="1160"/>
        <v>0.98999999999999899</v>
      </c>
      <c r="N967" s="4">
        <f t="shared" si="1160"/>
        <v>0.9899999999999991</v>
      </c>
      <c r="O967" s="4">
        <f t="shared" si="1160"/>
        <v>0.99000000000000021</v>
      </c>
      <c r="P967" s="4">
        <f t="shared" si="1155"/>
        <v>0.98999999999999921</v>
      </c>
      <c r="Q967" s="4">
        <f t="shared" si="1155"/>
        <v>0.98999999999999932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0.72000000000000075</v>
      </c>
      <c r="G968" s="4">
        <f t="shared" si="1161"/>
        <v>0.72000000000000031</v>
      </c>
      <c r="H968" s="4">
        <f t="shared" si="1161"/>
        <v>0.72000000000000064</v>
      </c>
      <c r="I968" s="4">
        <f t="shared" si="1161"/>
        <v>0.72000000000000008</v>
      </c>
      <c r="J968" s="4">
        <f t="shared" si="1161"/>
        <v>0.71999999999999853</v>
      </c>
      <c r="K968" s="4">
        <f t="shared" si="1161"/>
        <v>0.72000000000000086</v>
      </c>
      <c r="L968" s="4">
        <f t="shared" ref="L968:O968" si="1162">IFERROR(L946/L913,"-")</f>
        <v>0.72</v>
      </c>
      <c r="M968" s="4">
        <f t="shared" si="1162"/>
        <v>0.72000000000000031</v>
      </c>
      <c r="N968" s="4">
        <f t="shared" si="1162"/>
        <v>0.72</v>
      </c>
      <c r="O968" s="4">
        <f t="shared" si="1162"/>
        <v>0.71999999999999875</v>
      </c>
      <c r="P968" s="4">
        <f>IFERROR(P946/P913,"-")</f>
        <v>0.7200000000000002</v>
      </c>
      <c r="Q968" s="4">
        <f>IFERROR(Q946/Q913,"-")</f>
        <v>0.72000000000000008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0.8999999999999998</v>
      </c>
      <c r="G969" s="4">
        <f t="shared" si="1163"/>
        <v>0.90000000000000047</v>
      </c>
      <c r="H969" s="4">
        <f t="shared" si="1163"/>
        <v>0.89999999999999925</v>
      </c>
      <c r="I969" s="4">
        <f t="shared" si="1163"/>
        <v>0.90000000000000013</v>
      </c>
      <c r="J969" s="4">
        <f t="shared" si="1163"/>
        <v>0.89999999999999936</v>
      </c>
      <c r="K969" s="4">
        <f t="shared" si="1163"/>
        <v>0.9000000000000008</v>
      </c>
      <c r="L969" s="4">
        <f t="shared" ref="L969:O969" si="1164">IFERROR(L948/L916,"-")</f>
        <v>0.89999999999999947</v>
      </c>
      <c r="M969" s="4">
        <f t="shared" si="1164"/>
        <v>0.89999999999999947</v>
      </c>
      <c r="N969" s="4">
        <f t="shared" si="1164"/>
        <v>0.89999999999999947</v>
      </c>
      <c r="O969" s="4">
        <f t="shared" si="1164"/>
        <v>0.89999999999999947</v>
      </c>
      <c r="P969" s="4">
        <f>IFERROR(P948/P916,"-")</f>
        <v>0.89999999999999958</v>
      </c>
      <c r="Q969" s="4">
        <f>IFERROR(Q948/Q916,"-")</f>
        <v>0.90000000000000036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0.63516679023593414</v>
      </c>
      <c r="J971" s="4">
        <f t="shared" si="1167"/>
        <v>0.7099482710402848</v>
      </c>
      <c r="K971" s="4">
        <f t="shared" si="1167"/>
        <v>0.70618954120689825</v>
      </c>
      <c r="L971" s="4">
        <f t="shared" ref="L971:O971" si="1168">IFERROR(L952/L922,"-")</f>
        <v>0.76409938410272116</v>
      </c>
      <c r="M971" s="4">
        <f t="shared" si="1168"/>
        <v>0.90702196390318035</v>
      </c>
      <c r="N971" s="4">
        <f t="shared" si="1168"/>
        <v>0.87572928646807069</v>
      </c>
      <c r="O971" s="4">
        <f t="shared" si="1168"/>
        <v>0.88441418363970581</v>
      </c>
      <c r="P971" s="4">
        <f>IFERROR(P952/P922,"-")</f>
        <v>0.88331815776926903</v>
      </c>
      <c r="Q971" s="4">
        <f>IFERROR(Q952/Q922,"-")</f>
        <v>0.87573609472683211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217.70415099912992</v>
      </c>
      <c r="G972" s="3">
        <f>[1]Residential!C$26</f>
        <v>219.51215983957721</v>
      </c>
      <c r="H972" s="3">
        <f>[1]Residential!D$26</f>
        <v>219.38195297924634</v>
      </c>
      <c r="I972" s="3">
        <f>[1]Residential!E$26</f>
        <v>217.05730676203339</v>
      </c>
      <c r="J972" s="3">
        <f>[1]Residential!F$26</f>
        <v>203.72401040251762</v>
      </c>
      <c r="K972" s="3">
        <f>[1]Residential!G$26</f>
        <v>193.17240180391863</v>
      </c>
      <c r="L972" s="3">
        <f>[1]Residential!H$26</f>
        <v>190.33594261138938</v>
      </c>
      <c r="M972" s="3">
        <f>[1]Residential!I$26</f>
        <v>190.38452510273311</v>
      </c>
      <c r="N972" s="3">
        <f>[1]Residential!J$26</f>
        <v>186.16806457041832</v>
      </c>
      <c r="O972" s="3">
        <f>[1]Residential!K$26</f>
        <v>182.26054179180679</v>
      </c>
      <c r="P972" s="3">
        <f>[1]Residential!L$26</f>
        <v>183.42703019649855</v>
      </c>
      <c r="Q972" s="3">
        <f>[1]Residential!M$26</f>
        <v>176.02728907862667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69.470105560884633</v>
      </c>
      <c r="G973" s="1">
        <f>[1]Residential!C$15</f>
        <v>70.023898912444764</v>
      </c>
      <c r="H973" s="1">
        <f>[1]Residential!D$15</f>
        <v>68.737230136710764</v>
      </c>
      <c r="I973" s="1">
        <f>[1]Residential!E$15</f>
        <v>69.48064505206662</v>
      </c>
      <c r="J973" s="1">
        <f>[1]Residential!F$15</f>
        <v>71.010712288277134</v>
      </c>
      <c r="K973" s="1">
        <f>[1]Residential!G$15</f>
        <v>72.975266118145441</v>
      </c>
      <c r="L973" s="1">
        <f>[1]Residential!H$15</f>
        <v>71.903950882350017</v>
      </c>
      <c r="M973" s="1">
        <f>[1]Residential!I$15</f>
        <v>77.399587011112843</v>
      </c>
      <c r="N973" s="1">
        <f>[1]Residential!J$15</f>
        <v>79.651332568743257</v>
      </c>
      <c r="O973" s="1">
        <f>[1]Residential!K$15</f>
        <v>80.945074299896362</v>
      </c>
      <c r="P973" s="1">
        <f>[1]Residential!L$15</f>
        <v>78.256422468475478</v>
      </c>
      <c r="Q973" s="1">
        <f>[1]Residential!M$15</f>
        <v>74.789342690613765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15.333246185331392</v>
      </c>
      <c r="G974" s="1">
        <f t="shared" ref="G974:K974" si="1169">SUM(G975:G976)</f>
        <v>15.111203376921505</v>
      </c>
      <c r="H974" s="1">
        <f t="shared" si="1169"/>
        <v>14.853399262238032</v>
      </c>
      <c r="I974" s="1">
        <f t="shared" si="1169"/>
        <v>16.32167165819412</v>
      </c>
      <c r="J974" s="1">
        <f t="shared" si="1169"/>
        <v>18.6225582483263</v>
      </c>
      <c r="K974" s="1">
        <f t="shared" si="1169"/>
        <v>20.703053210822766</v>
      </c>
      <c r="L974" s="1">
        <f t="shared" ref="L974:O974" si="1170">SUM(L975:L976)</f>
        <v>20.532310673870001</v>
      </c>
      <c r="M974" s="1">
        <f t="shared" si="1170"/>
        <v>23.933158315693355</v>
      </c>
      <c r="N974" s="1">
        <f t="shared" si="1170"/>
        <v>24.544644019688853</v>
      </c>
      <c r="O974" s="1">
        <f t="shared" si="1170"/>
        <v>24.88177549300632</v>
      </c>
      <c r="P974" s="1">
        <f>SUM(P975:P976)</f>
        <v>23.475344523988788</v>
      </c>
      <c r="Q974" s="1">
        <f>SUM(Q975:Q976)</f>
        <v>21.238218152689001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9.3768821283367245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8.1323292600551706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7.3086825946947664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5.2161348291443934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2.918516778453971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1.8103665060959013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1.201271308721559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3.9160679416933424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4.5274864526447853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4.8645672550453272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3.4580774103450675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1.220883602307705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5.9563640569946674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6.9788741168663355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7.5447166675432662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11.105536829049727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15.704041469872328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18.892686704726867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19.331039365148442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20.017090374000013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20.017157567044066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20.017208237960993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20.017267113643719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20.017334550381296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9.5599341672136386</v>
      </c>
      <c r="G977" s="1">
        <f t="shared" ref="G977:K977" si="1174">SUM(G978:G979)</f>
        <v>10.085337730458534</v>
      </c>
      <c r="H977" s="1">
        <f t="shared" si="1174"/>
        <v>9.250320541186662</v>
      </c>
      <c r="I977" s="1">
        <f t="shared" si="1174"/>
        <v>8.3206813022326358</v>
      </c>
      <c r="J977" s="1">
        <f t="shared" si="1174"/>
        <v>7.3580482258472584</v>
      </c>
      <c r="K977" s="1">
        <f t="shared" si="1174"/>
        <v>7.2203268734712029</v>
      </c>
      <c r="L977" s="1">
        <f t="shared" ref="L977:O977" si="1175">SUM(L978:L979)</f>
        <v>6.4981539954463923</v>
      </c>
      <c r="M977" s="1">
        <f t="shared" si="1175"/>
        <v>8.5343210309506112</v>
      </c>
      <c r="N977" s="1">
        <f t="shared" si="1175"/>
        <v>9.6308296973861864</v>
      </c>
      <c r="O977" s="1">
        <f t="shared" si="1175"/>
        <v>10.203760953092289</v>
      </c>
      <c r="P977" s="1">
        <f>SUM(P978:P979)</f>
        <v>8.5082647592582727</v>
      </c>
      <c r="Q977" s="1">
        <f>SUM(Q978:Q979)</f>
        <v>7.2621279339442113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8.4110302631619298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8.7988990877865003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7.4697075486910549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5.3034981421047771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2.6321684490585753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1.6226441605708433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1.0700850132704285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3.4673032241503754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4.2987777410544377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4.307076019116308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3.0618302245026903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1.204210340078314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1.1489039040517086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1.2864386426720333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1.7806129924956065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3.0171831601278578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4.7258797767886831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5.5976827129003599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5.4280689821759642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5.0670178068002354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5.3320519563317488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5.8966849339759797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5.446434534755582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6.0579175938658976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44.576925208339595</v>
      </c>
      <c r="G980" s="1">
        <f>[1]Residential!C$3-([1]Residential!C$10-[1]Residential!C$244)</f>
        <v>44.827357805064722</v>
      </c>
      <c r="H980" s="1">
        <f>[1]Residential!D$3-([1]Residential!D$10-[1]Residential!D$244)</f>
        <v>44.633510333286075</v>
      </c>
      <c r="I980" s="1">
        <f>[1]Residential!E$3-([1]Residential!E$10-[1]Residential!E$244)</f>
        <v>44.838292091639872</v>
      </c>
      <c r="J980" s="1">
        <f>[1]Residential!F$3-([1]Residential!F$10-[1]Residential!F$244)</f>
        <v>45.030105814103578</v>
      </c>
      <c r="K980" s="1">
        <f>[1]Residential!G$3-([1]Residential!G$10-[1]Residential!G$244)</f>
        <v>45.051886033851467</v>
      </c>
      <c r="L980" s="1">
        <f>[1]Residential!H$3-([1]Residential!H$10-[1]Residential!H$244)</f>
        <v>44.873486213033623</v>
      </c>
      <c r="M980" s="1">
        <f>[1]Residential!I$3-([1]Residential!I$10-[1]Residential!I$244)</f>
        <v>44.932107664468873</v>
      </c>
      <c r="N980" s="1">
        <f>[1]Residential!J$3-([1]Residential!J$10-[1]Residential!J$244)</f>
        <v>45.475858851668221</v>
      </c>
      <c r="O980" s="1">
        <f>[1]Residential!K$3-([1]Residential!K$10-[1]Residential!K$244)</f>
        <v>45.859537853797761</v>
      </c>
      <c r="P980" s="1">
        <f>[1]Residential!L$3-([1]Residential!L$10-[1]Residential!L$244)</f>
        <v>46.272813185228422</v>
      </c>
      <c r="Q980" s="1">
        <f>[1]Residential!M$3-([1]Residential!M$10-[1]Residential!M$244)</f>
        <v>46.28899660398055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60.231886834403298</v>
      </c>
      <c r="G981" s="1">
        <f>SUM([1]Residential!C$16:C$17)</f>
        <v>51.3200651170879</v>
      </c>
      <c r="H981" s="1">
        <f>SUM([1]Residential!D$16:D$17)</f>
        <v>51.150941334801018</v>
      </c>
      <c r="I981" s="1">
        <f>SUM([1]Residential!E$16:E$17)</f>
        <v>38.005460076929708</v>
      </c>
      <c r="J981" s="1">
        <f>SUM([1]Residential!F$16:F$17)</f>
        <v>13.215956679830956</v>
      </c>
      <c r="K981" s="1">
        <f>SUM([1]Residential!G$16:G$17)</f>
        <v>3.2562543188172602E-2</v>
      </c>
      <c r="L981" s="1">
        <f>SUM([1]Residential!H$16:H$17)</f>
        <v>2.9019424975205856E-2</v>
      </c>
      <c r="M981" s="1">
        <f>SUM([1]Residential!I$16:I$17)</f>
        <v>2.6088044445717273E-2</v>
      </c>
      <c r="N981" s="1">
        <f>SUM([1]Residential!J$16:J$17)</f>
        <v>1.3599970517704342E-2</v>
      </c>
      <c r="O981" s="1">
        <f>SUM([1]Residential!K$16:K$17)</f>
        <v>1.2780511900372443E-2</v>
      </c>
      <c r="P981" s="1">
        <f>SUM([1]Residential!L$16:L$17)</f>
        <v>1.2936183452574341E-2</v>
      </c>
      <c r="Q981" s="1">
        <f>SUM([1]Residential!M$16:M$17)</f>
        <v>1.2953262733871637E-2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60.231886834403298</v>
      </c>
      <c r="G982" s="1">
        <f>[1]Residential!C$16</f>
        <v>51.3200651170879</v>
      </c>
      <c r="H982" s="1">
        <f>[1]Residential!D$16</f>
        <v>51.15093478987832</v>
      </c>
      <c r="I982" s="1">
        <f>[1]Residential!E$16</f>
        <v>38.005017069459363</v>
      </c>
      <c r="J982" s="1">
        <f>[1]Residential!F$16</f>
        <v>13.213810825936479</v>
      </c>
      <c r="K982" s="1">
        <f>[1]Residential!G$16</f>
        <v>3.1454535049054759E-2</v>
      </c>
      <c r="L982" s="1">
        <f>[1]Residential!H$16</f>
        <v>2.743084520348368E-2</v>
      </c>
      <c r="M982" s="1">
        <f>[1]Residential!I$16</f>
        <v>1.027599859785254E-5</v>
      </c>
      <c r="N982" s="1">
        <f>[1]Residential!J$16</f>
        <v>3.8789862936051907E-4</v>
      </c>
      <c r="O982" s="1">
        <f>[1]Residential!K$16</f>
        <v>6.2863473383319426E-5</v>
      </c>
      <c r="P982" s="1">
        <f>[1]Residential!L$16</f>
        <v>6.7964541400329301E-5</v>
      </c>
      <c r="Q982" s="1">
        <f>[1]Residential!M$16</f>
        <v>7.6799721230802546E-5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6.5449226974764894E-6</v>
      </c>
      <c r="I983" s="1">
        <f>[1]Residential!E$17</f>
        <v>4.4300747034467725E-4</v>
      </c>
      <c r="J983" s="1">
        <f>[1]Residential!F$17</f>
        <v>2.1458538944771647E-3</v>
      </c>
      <c r="K983" s="1">
        <f>[1]Residential!G$17</f>
        <v>1.1080081391178444E-3</v>
      </c>
      <c r="L983" s="1">
        <f>[1]Residential!H$17</f>
        <v>1.588579771722177E-3</v>
      </c>
      <c r="M983" s="1">
        <f>[1]Residential!I$17</f>
        <v>2.6077768447119419E-2</v>
      </c>
      <c r="N983" s="1">
        <f>[1]Residential!J$17</f>
        <v>1.3212071888343823E-2</v>
      </c>
      <c r="O983" s="1">
        <f>[1]Residential!K$17</f>
        <v>1.2717648426989123E-2</v>
      </c>
      <c r="P983" s="1">
        <f>[1]Residential!L$17</f>
        <v>1.2868218911174012E-2</v>
      </c>
      <c r="Q983" s="1">
        <f>[1]Residential!M$17</f>
        <v>1.2876463012640834E-2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50.371451280386268</v>
      </c>
      <c r="G984" s="1">
        <f t="shared" ref="G984:K984" si="1178">SUM(G986,G988)</f>
        <v>43.053450594758765</v>
      </c>
      <c r="H984" s="1">
        <f t="shared" si="1178"/>
        <v>47.490894932618588</v>
      </c>
      <c r="I984" s="1">
        <f t="shared" si="1178"/>
        <v>37.180633345060741</v>
      </c>
      <c r="J984" s="1">
        <f t="shared" si="1178"/>
        <v>12.983265361488453</v>
      </c>
      <c r="K984" s="1">
        <f t="shared" si="1178"/>
        <v>3.0495496186037668E-2</v>
      </c>
      <c r="L984" s="1">
        <f t="shared" ref="L984:O984" si="1179">SUM(L986,L988)</f>
        <v>2.7268716071003021E-2</v>
      </c>
      <c r="M984" s="1">
        <f t="shared" si="1179"/>
        <v>2.4336540062965935E-2</v>
      </c>
      <c r="N984" s="1">
        <f t="shared" si="1179"/>
        <v>1.2024953658598268E-2</v>
      </c>
      <c r="O984" s="1">
        <f t="shared" si="1179"/>
        <v>1.0802414237665993E-2</v>
      </c>
      <c r="P984" s="1">
        <f>SUM(P986,P988)</f>
        <v>1.0790526013340924E-2</v>
      </c>
      <c r="Q984" s="1">
        <f>SUM(Q986,Q988)</f>
        <v>1.0690284194225519E-2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50.371451280386268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43.053450594758765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47.490894932618588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37.180633345060741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12.983265361488453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3.0495496186037668E-2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2.7268716071003021E-2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2.4336540062965935E-2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1.2024953658598268E-2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1.0802414237665993E-2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1.0790526013340924E-2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1.0690284194225519E-2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50.371451280386268</v>
      </c>
      <c r="G986" s="1">
        <f t="shared" ref="G986:O986" si="1180">G987</f>
        <v>43.053450594758765</v>
      </c>
      <c r="H986" s="1">
        <f t="shared" si="1180"/>
        <v>47.490888856010258</v>
      </c>
      <c r="I986" s="1">
        <f t="shared" si="1180"/>
        <v>37.180199952114286</v>
      </c>
      <c r="J986" s="1">
        <f t="shared" si="1180"/>
        <v>12.981157289313739</v>
      </c>
      <c r="K986" s="1">
        <f t="shared" si="1180"/>
        <v>2.9457823612820479E-2</v>
      </c>
      <c r="L986" s="1">
        <f t="shared" si="1180"/>
        <v>2.5775973510175503E-2</v>
      </c>
      <c r="M986" s="1">
        <f t="shared" si="1180"/>
        <v>9.5860865341585511E-6</v>
      </c>
      <c r="N986" s="1">
        <f t="shared" si="1180"/>
        <v>3.4297596720683061E-4</v>
      </c>
      <c r="O986" s="1">
        <f t="shared" si="1180"/>
        <v>5.3133809130549584E-5</v>
      </c>
      <c r="P986" s="1">
        <f>P987</f>
        <v>5.6691616553960972E-5</v>
      </c>
      <c r="Q986" s="1">
        <f>Q987</f>
        <v>6.3382551783474893E-5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50.371451280386268</v>
      </c>
      <c r="G987" s="1">
        <f t="shared" ref="G987:K987" si="1181">G985*IFERROR(G982/G981,0)</f>
        <v>43.053450594758765</v>
      </c>
      <c r="H987" s="1">
        <f t="shared" si="1181"/>
        <v>47.490888856010258</v>
      </c>
      <c r="I987" s="1">
        <f t="shared" si="1181"/>
        <v>37.180199952114286</v>
      </c>
      <c r="J987" s="1">
        <f t="shared" si="1181"/>
        <v>12.981157289313739</v>
      </c>
      <c r="K987" s="1">
        <f t="shared" si="1181"/>
        <v>2.9457823612820479E-2</v>
      </c>
      <c r="L987" s="1">
        <f t="shared" ref="L987:O987" si="1182">L985*IFERROR(L982/L981,0)</f>
        <v>2.5775973510175503E-2</v>
      </c>
      <c r="M987" s="1">
        <f t="shared" si="1182"/>
        <v>9.5860865341585511E-6</v>
      </c>
      <c r="N987" s="1">
        <f t="shared" si="1182"/>
        <v>3.4297596720683061E-4</v>
      </c>
      <c r="O987" s="1">
        <f t="shared" si="1182"/>
        <v>5.3133809130549584E-5</v>
      </c>
      <c r="P987" s="1">
        <f>P985*IFERROR(P982/P981,0)</f>
        <v>5.6691616553960972E-5</v>
      </c>
      <c r="Q987" s="1">
        <f>Q985*IFERROR(Q982/Q981,0)</f>
        <v>6.3382551783474893E-5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6.0766083294083728E-6</v>
      </c>
      <c r="I988" s="1">
        <f t="shared" si="1183"/>
        <v>4.3339294645505788E-4</v>
      </c>
      <c r="J988" s="1">
        <f t="shared" si="1183"/>
        <v>2.1080721747139819E-3</v>
      </c>
      <c r="K988" s="1">
        <f t="shared" si="1183"/>
        <v>1.0376725732171889E-3</v>
      </c>
      <c r="L988" s="1">
        <f t="shared" si="1183"/>
        <v>1.4927425608275181E-3</v>
      </c>
      <c r="M988" s="1">
        <f t="shared" si="1183"/>
        <v>2.4326953976431778E-2</v>
      </c>
      <c r="N988" s="1">
        <f t="shared" si="1183"/>
        <v>1.1681977691391437E-2</v>
      </c>
      <c r="O988" s="1">
        <f t="shared" si="1183"/>
        <v>1.0749280428535443E-2</v>
      </c>
      <c r="P988" s="1">
        <f>P989</f>
        <v>1.0733834396786962E-2</v>
      </c>
      <c r="Q988" s="1">
        <f>Q989</f>
        <v>1.0626901642442043E-2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6.0766083294083728E-6</v>
      </c>
      <c r="I989" s="1">
        <f t="shared" si="1184"/>
        <v>4.3339294645505788E-4</v>
      </c>
      <c r="J989" s="1">
        <f t="shared" si="1184"/>
        <v>2.1080721747139819E-3</v>
      </c>
      <c r="K989" s="1">
        <f t="shared" si="1184"/>
        <v>1.0376725732171889E-3</v>
      </c>
      <c r="L989" s="1">
        <f t="shared" ref="L989:O989" si="1185">L985-L987</f>
        <v>1.4927425608275181E-3</v>
      </c>
      <c r="M989" s="1">
        <f t="shared" si="1185"/>
        <v>2.4326953976431778E-2</v>
      </c>
      <c r="N989" s="1">
        <f t="shared" si="1185"/>
        <v>1.1681977691391437E-2</v>
      </c>
      <c r="O989" s="1">
        <f t="shared" si="1185"/>
        <v>1.0749280428535443E-2</v>
      </c>
      <c r="P989" s="1">
        <f>P985-P987</f>
        <v>1.0733834396786962E-2</v>
      </c>
      <c r="Q989" s="1">
        <f>Q985-Q987</f>
        <v>1.0626901642442043E-2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9.8604355540170339</v>
      </c>
      <c r="G990" s="1">
        <f t="shared" ref="G990:O990" si="1186">G991</f>
        <v>8.266614522329137</v>
      </c>
      <c r="H990" s="1">
        <f t="shared" si="1186"/>
        <v>3.6600464021824224</v>
      </c>
      <c r="I990" s="1">
        <f t="shared" si="1186"/>
        <v>0.82482673186896649</v>
      </c>
      <c r="J990" s="1">
        <f t="shared" si="1186"/>
        <v>0.23269131834250359</v>
      </c>
      <c r="K990" s="1">
        <f t="shared" si="1186"/>
        <v>2.0670470021349309E-3</v>
      </c>
      <c r="L990" s="1">
        <f t="shared" si="1186"/>
        <v>1.7507089042028366E-3</v>
      </c>
      <c r="M990" s="1">
        <f t="shared" si="1186"/>
        <v>1.7515043827513377E-3</v>
      </c>
      <c r="N990" s="1">
        <f t="shared" si="1186"/>
        <v>1.5750168591060737E-3</v>
      </c>
      <c r="O990" s="1">
        <f t="shared" si="1186"/>
        <v>1.978097662706449E-3</v>
      </c>
      <c r="P990" s="1">
        <f>P991</f>
        <v>2.1456574392334183E-3</v>
      </c>
      <c r="Q990" s="1">
        <f>Q991</f>
        <v>2.2629785396461174E-3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9.8604355540170339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8.266614522329137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3.6600464021824224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0.82482673186896649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0.23269131834250359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2.0670470021349309E-3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1.7507089042028366E-3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1.7515043827513377E-3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1.5750168591060737E-3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1.978097662706449E-3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2.1456574392334183E-3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2.2629785396461174E-3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9.8604355540170339</v>
      </c>
      <c r="G992" s="1">
        <f t="shared" ref="G992:K992" si="1187">IFERROR(G982/G981,0)*G991</f>
        <v>8.266614522329137</v>
      </c>
      <c r="H992" s="1">
        <f t="shared" si="1187"/>
        <v>3.6600459338680542</v>
      </c>
      <c r="I992" s="1">
        <f t="shared" si="1187"/>
        <v>0.8248171173450739</v>
      </c>
      <c r="J992" s="1">
        <f t="shared" si="1187"/>
        <v>0.23265353662274066</v>
      </c>
      <c r="K992" s="1">
        <f t="shared" si="1187"/>
        <v>1.9967114362342757E-3</v>
      </c>
      <c r="L992" s="1">
        <f t="shared" ref="L992:O992" si="1188">IFERROR(L982/L981,0)*L991</f>
        <v>1.6548716933081783E-3</v>
      </c>
      <c r="M992" s="1">
        <f t="shared" si="1188"/>
        <v>6.8991206369398953E-7</v>
      </c>
      <c r="N992" s="1">
        <f t="shared" si="1188"/>
        <v>4.4922662153688462E-5</v>
      </c>
      <c r="O992" s="1">
        <f t="shared" si="1188"/>
        <v>9.7296642527698349E-6</v>
      </c>
      <c r="P992" s="1">
        <f>IFERROR(P982/P981,0)*P991</f>
        <v>1.1272924846368335E-5</v>
      </c>
      <c r="Q992" s="1">
        <f>IFERROR(Q982/Q981,0)*Q991</f>
        <v>1.3417169447327658E-5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4.6831436817384997E-7</v>
      </c>
      <c r="I993" s="1">
        <f t="shared" si="1189"/>
        <v>9.6145238925871013E-6</v>
      </c>
      <c r="J993" s="1">
        <f t="shared" si="1189"/>
        <v>3.7781719762930432E-5</v>
      </c>
      <c r="K993" s="1">
        <f t="shared" si="1189"/>
        <v>7.0335565900655258E-5</v>
      </c>
      <c r="L993" s="1">
        <f t="shared" ref="L993:O993" si="1190">L991-L992</f>
        <v>9.5837210894658383E-5</v>
      </c>
      <c r="M993" s="1">
        <f t="shared" si="1190"/>
        <v>1.7508144706876437E-3</v>
      </c>
      <c r="N993" s="1">
        <f t="shared" si="1190"/>
        <v>1.5300941969523852E-3</v>
      </c>
      <c r="O993" s="1">
        <f t="shared" si="1190"/>
        <v>1.9683679984536791E-3</v>
      </c>
      <c r="P993" s="1">
        <f>P991-P992</f>
        <v>2.1343845143870499E-3</v>
      </c>
      <c r="Q993" s="1">
        <f>Q991-Q992</f>
        <v>2.2495613701987898E-3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47.001976993229214</v>
      </c>
      <c r="G994" s="1">
        <f t="shared" ref="G994:K994" si="1191">SUM(G995:G996)</f>
        <v>48.092587105395829</v>
      </c>
      <c r="H994" s="1">
        <f t="shared" si="1191"/>
        <v>51.183928887983242</v>
      </c>
      <c r="I994" s="1">
        <f t="shared" si="1191"/>
        <v>51.670610325645193</v>
      </c>
      <c r="J994" s="1">
        <f t="shared" si="1191"/>
        <v>44.849046918886756</v>
      </c>
      <c r="K994" s="1">
        <f t="shared" si="1191"/>
        <v>29.252779808255507</v>
      </c>
      <c r="L994" s="1">
        <f t="shared" ref="L994:O994" si="1192">SUM(L995:L996)</f>
        <v>18.190443890582571</v>
      </c>
      <c r="M994" s="1">
        <f t="shared" si="1192"/>
        <v>11.759428728105084</v>
      </c>
      <c r="N994" s="1">
        <f t="shared" si="1192"/>
        <v>9.9624589721392169</v>
      </c>
      <c r="O994" s="1">
        <f t="shared" si="1192"/>
        <v>9.1696646343565185</v>
      </c>
      <c r="P994" s="1">
        <f>SUM(P995:P996)</f>
        <v>9.1813357685107668</v>
      </c>
      <c r="Q994" s="1">
        <f>SUM(Q995:Q996)</f>
        <v>7.4693980423373878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46.695240827112769</v>
      </c>
      <c r="G995" s="1">
        <f>[1]Residential!C$18</f>
        <v>48.083543240164779</v>
      </c>
      <c r="H995" s="1">
        <f>[1]Residential!D$18</f>
        <v>51.174979727698584</v>
      </c>
      <c r="I995" s="1">
        <f>[1]Residential!E$18</f>
        <v>51.661680402112765</v>
      </c>
      <c r="J995" s="1">
        <f>[1]Residential!F$18</f>
        <v>44.840141680413616</v>
      </c>
      <c r="K995" s="1">
        <f>[1]Residential!G$18</f>
        <v>28.780391485142356</v>
      </c>
      <c r="L995" s="1">
        <f>[1]Residential!H$18</f>
        <v>16.059465991157783</v>
      </c>
      <c r="M995" s="1">
        <f>[1]Residential!I$18</f>
        <v>9.6111780163633131</v>
      </c>
      <c r="N995" s="1">
        <f>[1]Residential!J$18</f>
        <v>7.8398560765765435</v>
      </c>
      <c r="O995" s="1">
        <f>[1]Residential!K$18</f>
        <v>7.1340088477780981</v>
      </c>
      <c r="P995" s="1">
        <f>[1]Residential!L$18</f>
        <v>7.1543450496523926</v>
      </c>
      <c r="Q995" s="1">
        <f>[1]Residential!M$18</f>
        <v>5.5163369910204647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0.30673616611644372</v>
      </c>
      <c r="G996" s="1">
        <f>[1]Residential!C$19</f>
        <v>9.0438652310481198E-3</v>
      </c>
      <c r="H996" s="1">
        <f>[1]Residential!D$19</f>
        <v>8.9491602846582426E-3</v>
      </c>
      <c r="I996" s="1">
        <f>[1]Residential!E$19</f>
        <v>8.9299235324300109E-3</v>
      </c>
      <c r="J996" s="1">
        <f>[1]Residential!F$19</f>
        <v>8.905238473143685E-3</v>
      </c>
      <c r="K996" s="1">
        <f>[1]Residential!G$19</f>
        <v>0.47238832311315132</v>
      </c>
      <c r="L996" s="1">
        <f>[1]Residential!H$19</f>
        <v>2.1309778994247899</v>
      </c>
      <c r="M996" s="1">
        <f>[1]Residential!I$19</f>
        <v>2.1482507117417708</v>
      </c>
      <c r="N996" s="1">
        <f>[1]Residential!J$19</f>
        <v>2.1226028955626739</v>
      </c>
      <c r="O996" s="1">
        <f>[1]Residential!K$19</f>
        <v>2.0356557865784208</v>
      </c>
      <c r="P996" s="1">
        <f>[1]Residential!L$19</f>
        <v>2.0269907188583738</v>
      </c>
      <c r="Q996" s="1">
        <f>[1]Residential!M$19</f>
        <v>1.9530610513169233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38.494686053359374</v>
      </c>
      <c r="G997" s="1">
        <f t="shared" ref="G997:K997" si="1195">SUM(G998:G999)</f>
        <v>41.225952435759964</v>
      </c>
      <c r="H997" s="1">
        <f t="shared" si="1195"/>
        <v>39.87173019048749</v>
      </c>
      <c r="I997" s="1">
        <f t="shared" si="1195"/>
        <v>39.871699252775436</v>
      </c>
      <c r="J997" s="1">
        <f t="shared" si="1195"/>
        <v>36.55271288101985</v>
      </c>
      <c r="K997" s="1">
        <f t="shared" si="1195"/>
        <v>25.501632210826941</v>
      </c>
      <c r="L997" s="1">
        <f t="shared" ref="L997:O997" si="1196">SUM(L998:L999)</f>
        <v>15.677303542118977</v>
      </c>
      <c r="M997" s="1">
        <f t="shared" si="1196"/>
        <v>10.266268304698571</v>
      </c>
      <c r="N997" s="1">
        <f t="shared" si="1196"/>
        <v>8.7002688146678437</v>
      </c>
      <c r="O997" s="1">
        <f t="shared" si="1196"/>
        <v>8.0105592308106335</v>
      </c>
      <c r="P997" s="1">
        <f>SUM(P998:P999)</f>
        <v>8.0104517988629116</v>
      </c>
      <c r="Q997" s="1">
        <f>SUM(Q998:Q999)</f>
        <v>6.5433553825121855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38.494686053359374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41.225952435759964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39.851247013176703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39.850933050121569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35.219425696869166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23.922911242117827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12.921493392459556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8.7501245469717528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7.1835965232225121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6.4926499628320054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6.4926175608134962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5.0252820456054073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2.0483177310786374E-2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2.076620265387015E-2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1.333287184150683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1.5787209687091139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2.7558101496594212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1.5161437577268169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1.5166722914453321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1.5179092679786279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1.5178342380494152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1.5180733369067783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38.243468696745531</v>
      </c>
      <c r="G1000" s="1">
        <f t="shared" ref="G1000:K1000" si="1197">SUM(G1001:G1002)</f>
        <v>41.218199848920882</v>
      </c>
      <c r="H1000" s="1">
        <f t="shared" si="1197"/>
        <v>39.864758890861737</v>
      </c>
      <c r="I1000" s="1">
        <f t="shared" si="1197"/>
        <v>39.864808464700914</v>
      </c>
      <c r="J1000" s="1">
        <f t="shared" si="1197"/>
        <v>36.545454964800705</v>
      </c>
      <c r="K1000" s="1">
        <f t="shared" si="1197"/>
        <v>25.089819270118955</v>
      </c>
      <c r="L1000" s="1">
        <f t="shared" ref="L1000:O1000" si="1198">SUM(L1001:L1002)</f>
        <v>13.840735530267146</v>
      </c>
      <c r="M1000" s="1">
        <f t="shared" si="1198"/>
        <v>8.3907929986753871</v>
      </c>
      <c r="N1000" s="1">
        <f t="shared" si="1198"/>
        <v>6.846588329776254</v>
      </c>
      <c r="O1000" s="1">
        <f t="shared" si="1198"/>
        <v>6.2322236098075017</v>
      </c>
      <c r="P1000" s="1">
        <f>SUM(P1001:P1002)</f>
        <v>6.2419606054740449</v>
      </c>
      <c r="Q1000" s="1">
        <f>SUM(Q1001:Q1002)</f>
        <v>4.8324313602451383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38.243468696745531</v>
      </c>
      <c r="G1001" s="1">
        <f t="shared" ref="G1001:K1001" si="1199">G998-G1004</f>
        <v>41.218199848920882</v>
      </c>
      <c r="H1001" s="1">
        <f t="shared" si="1199"/>
        <v>39.844279294894562</v>
      </c>
      <c r="I1001" s="1">
        <f t="shared" si="1199"/>
        <v>39.844045850946046</v>
      </c>
      <c r="J1001" s="1">
        <f t="shared" si="1199"/>
        <v>35.212432518501629</v>
      </c>
      <c r="K1001" s="1">
        <f t="shared" si="1199"/>
        <v>23.536592266631622</v>
      </c>
      <c r="L1001" s="1">
        <f t="shared" ref="L1001:O1001" si="1200">L998-L1004</f>
        <v>11.407763600458702</v>
      </c>
      <c r="M1001" s="1">
        <f t="shared" si="1200"/>
        <v>7.1516233169812855</v>
      </c>
      <c r="N1001" s="1">
        <f t="shared" si="1200"/>
        <v>5.6530584478951207</v>
      </c>
      <c r="O1001" s="1">
        <f t="shared" si="1200"/>
        <v>5.0512885833168832</v>
      </c>
      <c r="P1001" s="1">
        <f>P998-P1004</f>
        <v>5.0592231323031758</v>
      </c>
      <c r="Q1001" s="1">
        <f>Q998-Q1004</f>
        <v>3.7112962893873789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2.0479595967171769E-2</v>
      </c>
      <c r="I1002" s="1">
        <f t="shared" si="1201"/>
        <v>2.0762613754869551E-2</v>
      </c>
      <c r="J1002" s="1">
        <f t="shared" si="1201"/>
        <v>1.3330224462990734</v>
      </c>
      <c r="K1002" s="1">
        <f t="shared" si="1201"/>
        <v>1.5532270034873334</v>
      </c>
      <c r="L1002" s="1">
        <f t="shared" ref="L1002:O1002" si="1202">L999-L1005</f>
        <v>2.4329719298084447</v>
      </c>
      <c r="M1002" s="1">
        <f t="shared" si="1202"/>
        <v>1.2391696816941011</v>
      </c>
      <c r="N1002" s="1">
        <f t="shared" si="1202"/>
        <v>1.1935298818811333</v>
      </c>
      <c r="O1002" s="1">
        <f t="shared" si="1202"/>
        <v>1.1809350264906189</v>
      </c>
      <c r="P1002" s="1">
        <f>P999-P1005</f>
        <v>1.1827374731708693</v>
      </c>
      <c r="Q1002" s="1">
        <f>Q999-Q1005</f>
        <v>1.121135070857759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0.25121735661384054</v>
      </c>
      <c r="G1003" s="1">
        <f t="shared" ref="G1003:K1003" si="1203">SUM(G1004:G1005)</f>
        <v>7.7525868390802676E-3</v>
      </c>
      <c r="H1003" s="1">
        <f t="shared" si="1203"/>
        <v>6.9712996257520997E-3</v>
      </c>
      <c r="I1003" s="1">
        <f t="shared" si="1203"/>
        <v>6.8907880745239791E-3</v>
      </c>
      <c r="J1003" s="1">
        <f t="shared" si="1203"/>
        <v>7.257916219146102E-3</v>
      </c>
      <c r="K1003" s="1">
        <f t="shared" si="1203"/>
        <v>0.41181294070798496</v>
      </c>
      <c r="L1003" s="1">
        <f t="shared" ref="L1003:O1003" si="1204">SUM(L1004:L1005)</f>
        <v>1.8365680118518308</v>
      </c>
      <c r="M1003" s="1">
        <f t="shared" si="1204"/>
        <v>1.8754753060231826</v>
      </c>
      <c r="N1003" s="1">
        <f t="shared" si="1204"/>
        <v>1.8536804848915904</v>
      </c>
      <c r="O1003" s="1">
        <f t="shared" si="1204"/>
        <v>1.7783356210031314</v>
      </c>
      <c r="P1003" s="1">
        <f>SUM(P1004:P1005)</f>
        <v>1.7684911933888658</v>
      </c>
      <c r="Q1003" s="1">
        <f>SUM(Q1004:Q1005)</f>
        <v>1.7109240222670479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0.25121735661384054</v>
      </c>
      <c r="G1004" s="1">
        <f t="shared" ref="G1004:K1004" si="1205">G998*IFERROR(G996/G994,0)</f>
        <v>7.7525868390802676E-3</v>
      </c>
      <c r="H1004" s="1">
        <f t="shared" si="1205"/>
        <v>6.967718282137496E-3</v>
      </c>
      <c r="I1004" s="1">
        <f t="shared" si="1205"/>
        <v>6.8871991755233807E-3</v>
      </c>
      <c r="J1004" s="1">
        <f t="shared" si="1205"/>
        <v>6.9931783675364163E-3</v>
      </c>
      <c r="K1004" s="1">
        <f t="shared" si="1205"/>
        <v>0.38631897548620447</v>
      </c>
      <c r="L1004" s="1">
        <f t="shared" ref="L1004:O1004" si="1206">L998*IFERROR(L996/L994,0)</f>
        <v>1.5137297920008543</v>
      </c>
      <c r="M1004" s="1">
        <f t="shared" si="1206"/>
        <v>1.5985012299904671</v>
      </c>
      <c r="N1004" s="1">
        <f t="shared" si="1206"/>
        <v>1.5305380753273916</v>
      </c>
      <c r="O1004" s="1">
        <f t="shared" si="1206"/>
        <v>1.4413613795151223</v>
      </c>
      <c r="P1004" s="1">
        <f>P998*IFERROR(P996/P994,0)</f>
        <v>1.43339442851032</v>
      </c>
      <c r="Q1004" s="1">
        <f>Q998*IFERROR(Q996/Q994,0)</f>
        <v>1.3139857562180286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3.5813436146035749E-6</v>
      </c>
      <c r="I1005" s="1">
        <f t="shared" si="1207"/>
        <v>3.5888990005981715E-6</v>
      </c>
      <c r="J1005" s="1">
        <f t="shared" si="1207"/>
        <v>2.6473785160968568E-4</v>
      </c>
      <c r="K1005" s="1">
        <f t="shared" si="1207"/>
        <v>2.549396522178048E-2</v>
      </c>
      <c r="L1005" s="1">
        <f t="shared" ref="L1005:O1005" si="1208">L999*IFERROR(L$996/L$994,0)</f>
        <v>0.32283821985097655</v>
      </c>
      <c r="M1005" s="1">
        <f t="shared" si="1208"/>
        <v>0.27697407603271562</v>
      </c>
      <c r="N1005" s="1">
        <f t="shared" si="1208"/>
        <v>0.32314240956419876</v>
      </c>
      <c r="O1005" s="1">
        <f t="shared" si="1208"/>
        <v>0.33697424148800892</v>
      </c>
      <c r="P1005" s="1">
        <f>P999*IFERROR(P$996/P$994,0)</f>
        <v>0.33509676487854589</v>
      </c>
      <c r="Q1005" s="1">
        <f>Q999*IFERROR(Q$996/Q$994,0)</f>
        <v>0.39693826604901933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8.50729093986984</v>
      </c>
      <c r="G1006" s="1">
        <f t="shared" ref="G1006:K1006" si="1209">SUM(G1007:G1008)</f>
        <v>6.8666346696358644</v>
      </c>
      <c r="H1006" s="1">
        <f t="shared" si="1209"/>
        <v>11.312198697495752</v>
      </c>
      <c r="I1006" s="1">
        <f t="shared" si="1209"/>
        <v>11.798911072869753</v>
      </c>
      <c r="J1006" s="1">
        <f t="shared" si="1209"/>
        <v>8.2963340378669077</v>
      </c>
      <c r="K1006" s="1">
        <f t="shared" si="1209"/>
        <v>3.7511475974285662</v>
      </c>
      <c r="L1006" s="1">
        <f t="shared" ref="L1006:O1006" si="1210">SUM(L1007:L1008)</f>
        <v>2.5131403484635939</v>
      </c>
      <c r="M1006" s="1">
        <f t="shared" si="1210"/>
        <v>1.4931604234065139</v>
      </c>
      <c r="N1006" s="1">
        <f t="shared" si="1210"/>
        <v>1.2621901574713728</v>
      </c>
      <c r="O1006" s="1">
        <f t="shared" si="1210"/>
        <v>1.1591054035458852</v>
      </c>
      <c r="P1006" s="1">
        <f>SUM(P1007:P1008)</f>
        <v>1.1708839696478555</v>
      </c>
      <c r="Q1006" s="1">
        <f>SUM(Q1007:Q1008)</f>
        <v>0.92604265982520229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8.50729093986984</v>
      </c>
      <c r="G1007" s="1">
        <f t="shared" ref="G1007:K1007" si="1211">G994-G998-G999-G1008</f>
        <v>6.8666346696358644</v>
      </c>
      <c r="H1007" s="1">
        <f t="shared" si="1211"/>
        <v>11.307359093117078</v>
      </c>
      <c r="I1007" s="1">
        <f t="shared" si="1211"/>
        <v>11.793277480282175</v>
      </c>
      <c r="J1007" s="1">
        <f t="shared" si="1211"/>
        <v>7.8916064823295473</v>
      </c>
      <c r="K1007" s="1">
        <f t="shared" si="1211"/>
        <v>3.3615818747316926</v>
      </c>
      <c r="L1007" s="1">
        <f t="shared" ref="L1007:O1007" si="1212">L994-L998-L999-L1008</f>
        <v>1.8273174703751767</v>
      </c>
      <c r="M1007" s="1">
        <f t="shared" si="1212"/>
        <v>1.112739148261404</v>
      </c>
      <c r="N1007" s="1">
        <f t="shared" si="1212"/>
        <v>0.88164019963034734</v>
      </c>
      <c r="O1007" s="1">
        <f t="shared" si="1212"/>
        <v>0.77823952959586551</v>
      </c>
      <c r="P1007" s="1">
        <f>P994-P998-P999-P1008</f>
        <v>0.79003796677262295</v>
      </c>
      <c r="Q1007" s="1">
        <f>Q994-Q998-Q999-Q1008</f>
        <v>0.54511500912613831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4.8396043786737173E-3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5.6335925875791015E-3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0.40472755553736062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0.38956572269687351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0.68582287808841724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0.38042127514510998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0.38054995784102547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0.38086587395001975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0.38084600287523251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0.38092765069906398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8.4517721303672371</v>
      </c>
      <c r="G1009" s="1">
        <f t="shared" ref="G1009:K1009" si="1213">SUM(G1010:G1011)</f>
        <v>6.865343391243897</v>
      </c>
      <c r="H1009" s="1">
        <f t="shared" si="1213"/>
        <v>11.310220836836846</v>
      </c>
      <c r="I1009" s="1">
        <f t="shared" si="1213"/>
        <v>11.796871937411849</v>
      </c>
      <c r="J1009" s="1">
        <f t="shared" si="1213"/>
        <v>8.2946867156129098</v>
      </c>
      <c r="K1009" s="1">
        <f t="shared" si="1213"/>
        <v>3.6905722150233995</v>
      </c>
      <c r="L1009" s="1">
        <f t="shared" ref="L1009:O1009" si="1214">SUM(L1010:L1011)</f>
        <v>2.2187304608906349</v>
      </c>
      <c r="M1009" s="1">
        <f t="shared" si="1214"/>
        <v>1.2203850176879256</v>
      </c>
      <c r="N1009" s="1">
        <f t="shared" si="1214"/>
        <v>0.99326774680028929</v>
      </c>
      <c r="O1009" s="1">
        <f t="shared" si="1214"/>
        <v>0.90178523797059573</v>
      </c>
      <c r="P1009" s="1">
        <f>SUM(P1010:P1011)</f>
        <v>0.91238444417834752</v>
      </c>
      <c r="Q1009" s="1">
        <f>SUM(Q1010:Q1011)</f>
        <v>0.68390563077532707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8.4517721303672371</v>
      </c>
      <c r="G1010" s="1">
        <f t="shared" ref="G1010:K1010" si="1215">G1007-G1013</f>
        <v>6.865343391243897</v>
      </c>
      <c r="H1010" s="1">
        <f t="shared" si="1215"/>
        <v>11.305382078629934</v>
      </c>
      <c r="I1010" s="1">
        <f t="shared" si="1215"/>
        <v>11.791239318444489</v>
      </c>
      <c r="J1010" s="1">
        <f t="shared" si="1215"/>
        <v>7.8900395228847131</v>
      </c>
      <c r="K1010" s="1">
        <f t="shared" si="1215"/>
        <v>3.3072973918476447</v>
      </c>
      <c r="L1010" s="1">
        <f t="shared" ref="L1010:O1010" si="1216">L1007-L1013</f>
        <v>1.6132505037840934</v>
      </c>
      <c r="M1010" s="1">
        <f t="shared" si="1216"/>
        <v>0.90946033918776892</v>
      </c>
      <c r="N1010" s="1">
        <f t="shared" si="1216"/>
        <v>0.69379781595647072</v>
      </c>
      <c r="O1010" s="1">
        <f t="shared" si="1216"/>
        <v>0.60547118255837706</v>
      </c>
      <c r="P1010" s="1">
        <f>P1007-P1013</f>
        <v>0.6156189425075298</v>
      </c>
      <c r="Q1010" s="1">
        <f>Q1007-Q1013</f>
        <v>0.40258104765052616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4.8387582069116027E-3</v>
      </c>
      <c r="I1011" s="1">
        <f t="shared" si="1217"/>
        <v>5.6326189673585759E-3</v>
      </c>
      <c r="J1011" s="1">
        <f t="shared" si="1217"/>
        <v>0.40464719272819699</v>
      </c>
      <c r="K1011" s="1">
        <f t="shared" si="1217"/>
        <v>0.38327482317575501</v>
      </c>
      <c r="L1011" s="1">
        <f t="shared" ref="L1011:O1011" si="1218">L1008-L1014</f>
        <v>0.60547995710654157</v>
      </c>
      <c r="M1011" s="1">
        <f t="shared" si="1218"/>
        <v>0.3109246785001567</v>
      </c>
      <c r="N1011" s="1">
        <f t="shared" si="1218"/>
        <v>0.29946993084381857</v>
      </c>
      <c r="O1011" s="1">
        <f t="shared" si="1218"/>
        <v>0.29631405541221861</v>
      </c>
      <c r="P1011" s="1">
        <f>P1008-P1014</f>
        <v>0.29676550167081778</v>
      </c>
      <c r="Q1011" s="1">
        <f>Q1008-Q1014</f>
        <v>0.28132458312480085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5.5518809502603218E-2</v>
      </c>
      <c r="G1012" s="1">
        <f t="shared" si="1219"/>
        <v>1.2912783919678521E-3</v>
      </c>
      <c r="H1012" s="1">
        <f t="shared" si="1219"/>
        <v>1.9778606589061429E-3</v>
      </c>
      <c r="I1012" s="1">
        <f t="shared" si="1219"/>
        <v>2.0391354579060317E-3</v>
      </c>
      <c r="J1012" s="1">
        <f t="shared" si="1219"/>
        <v>1.6473222539975831E-3</v>
      </c>
      <c r="K1012" s="1">
        <f t="shared" si="1219"/>
        <v>6.057538240516637E-2</v>
      </c>
      <c r="L1012" s="1">
        <f t="shared" ref="L1012:O1012" si="1220">SUM(L1013:L1014)</f>
        <v>0.29440988757295899</v>
      </c>
      <c r="M1012" s="1">
        <f t="shared" si="1220"/>
        <v>0.27277540571858838</v>
      </c>
      <c r="N1012" s="1">
        <f t="shared" si="1220"/>
        <v>0.26892241067108352</v>
      </c>
      <c r="O1012" s="1">
        <f t="shared" si="1220"/>
        <v>0.25732016557528964</v>
      </c>
      <c r="P1012" s="1">
        <f>SUM(P1013:P1014)</f>
        <v>0.25849952546950788</v>
      </c>
      <c r="Q1012" s="1">
        <f>SUM(Q1013:Q1014)</f>
        <v>0.24213702904987527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5.5518809502603218E-2</v>
      </c>
      <c r="G1013" s="1">
        <f t="shared" ref="G1013:K1013" si="1221">G1007*IFERROR(G$996/G$994,0)</f>
        <v>1.2912783919678521E-3</v>
      </c>
      <c r="H1013" s="1">
        <f t="shared" si="1221"/>
        <v>1.9770144871440283E-3</v>
      </c>
      <c r="I1013" s="1">
        <f t="shared" si="1221"/>
        <v>2.0381618376855062E-3</v>
      </c>
      <c r="J1013" s="1">
        <f t="shared" si="1221"/>
        <v>1.5669594448339639E-3</v>
      </c>
      <c r="K1013" s="1">
        <f t="shared" si="1221"/>
        <v>5.4284482884047885E-2</v>
      </c>
      <c r="L1013" s="1">
        <f t="shared" ref="L1013:O1013" si="1222">L1007*IFERROR(L$996/L$994,0)</f>
        <v>0.21406696659108329</v>
      </c>
      <c r="M1013" s="1">
        <f t="shared" si="1222"/>
        <v>0.2032788090736351</v>
      </c>
      <c r="N1013" s="1">
        <f t="shared" si="1222"/>
        <v>0.1878423836738766</v>
      </c>
      <c r="O1013" s="1">
        <f t="shared" si="1222"/>
        <v>0.17276834703748847</v>
      </c>
      <c r="P1013" s="1">
        <f>P1007*IFERROR(P$996/P$994,0)</f>
        <v>0.17441902426509312</v>
      </c>
      <c r="Q1013" s="1">
        <f>Q1007*IFERROR(Q$996/Q$994,0)</f>
        <v>0.14253396147561212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8.4617176211443976E-7</v>
      </c>
      <c r="I1014" s="1">
        <f t="shared" si="1223"/>
        <v>9.7362022052557839E-7</v>
      </c>
      <c r="J1014" s="1">
        <f t="shared" si="1223"/>
        <v>8.036280916361922E-5</v>
      </c>
      <c r="K1014" s="1">
        <f t="shared" si="1223"/>
        <v>6.2908995211184825E-3</v>
      </c>
      <c r="L1014" s="1">
        <f t="shared" ref="L1014:O1014" si="1224">L1008*IFERROR(L$996/L$994,0)</f>
        <v>8.0342920981875704E-2</v>
      </c>
      <c r="M1014" s="1">
        <f t="shared" si="1224"/>
        <v>6.9496596644953251E-2</v>
      </c>
      <c r="N1014" s="1">
        <f t="shared" si="1224"/>
        <v>8.1080026997206928E-2</v>
      </c>
      <c r="O1014" s="1">
        <f t="shared" si="1224"/>
        <v>8.4551818537801152E-2</v>
      </c>
      <c r="P1014" s="1">
        <f>P1008*IFERROR(P$996/P$994,0)</f>
        <v>8.4080501204414751E-2</v>
      </c>
      <c r="Q1014" s="1">
        <f>Q1008*IFERROR(Q$996/Q$994,0)</f>
        <v>9.9603067574263141E-2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0.10002602072413071</v>
      </c>
      <c r="G1015" s="1">
        <f>[1]Residential!C$20</f>
        <v>0.10002527620691867</v>
      </c>
      <c r="H1015" s="1">
        <f>[1]Residential!D$20</f>
        <v>8.5991854389260644E-3</v>
      </c>
      <c r="I1015" s="1">
        <f>[1]Residential!E$20</f>
        <v>4.1235812370038821E-3</v>
      </c>
      <c r="J1015" s="1">
        <f>[1]Residential!F$20</f>
        <v>1.5840905976079078E-3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0.10002602072413071</v>
      </c>
      <c r="G1016" s="1">
        <f t="shared" ref="G1016:G1017" si="1225">G1015</f>
        <v>0.10002527620691867</v>
      </c>
      <c r="H1016" s="1">
        <f t="shared" ref="H1016:H1017" si="1226">H1015</f>
        <v>8.5991854389260644E-3</v>
      </c>
      <c r="I1016" s="1">
        <f t="shared" ref="I1016:I1017" si="1227">I1015</f>
        <v>4.1235812370038821E-3</v>
      </c>
      <c r="J1016" s="1">
        <f t="shared" ref="J1016:J1017" si="1228">J1015</f>
        <v>1.5840905976079078E-3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0.10002602072413071</v>
      </c>
      <c r="G1017" s="1">
        <f t="shared" si="1225"/>
        <v>0.10002527620691867</v>
      </c>
      <c r="H1017" s="1">
        <f t="shared" si="1226"/>
        <v>8.5991854389260644E-3</v>
      </c>
      <c r="I1017" s="1">
        <f t="shared" si="1227"/>
        <v>4.1235812370038821E-3</v>
      </c>
      <c r="J1017" s="1">
        <f t="shared" si="1228"/>
        <v>1.5840905976079078E-3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13.723074521469687</v>
      </c>
      <c r="G1020" s="1">
        <f t="shared" ref="G1020:K1020" si="1233">G1021+G1023</f>
        <v>15.468287917711269</v>
      </c>
      <c r="H1020" s="1">
        <f t="shared" si="1233"/>
        <v>11.80083327843664</v>
      </c>
      <c r="I1020" s="1">
        <f t="shared" si="1233"/>
        <v>10.909623061455594</v>
      </c>
      <c r="J1020" s="1">
        <f t="shared" si="1233"/>
        <v>9.4571303366101969</v>
      </c>
      <c r="K1020" s="1">
        <f t="shared" si="1233"/>
        <v>9.1754832780635418</v>
      </c>
      <c r="L1020" s="1">
        <f t="shared" ref="L1020:O1020" si="1234">L1021+L1023</f>
        <v>10.568167881203593</v>
      </c>
      <c r="M1020" s="1">
        <f t="shared" si="1234"/>
        <v>9.641208428652293</v>
      </c>
      <c r="N1020" s="1">
        <f t="shared" si="1234"/>
        <v>5.6874704203400999</v>
      </c>
      <c r="O1020" s="1">
        <f t="shared" si="1234"/>
        <v>4.3022402923356724</v>
      </c>
      <c r="P1020" s="1">
        <f>P1021+P1023</f>
        <v>4.2360893929051313</v>
      </c>
      <c r="Q1020" s="1">
        <f>Q1021+Q1023</f>
        <v>3.5592408122424524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12.682096192583723</v>
      </c>
      <c r="G1021" s="1">
        <f t="shared" ref="G1021:O1021" si="1235">G1022</f>
        <v>14.273768094130173</v>
      </c>
      <c r="H1021" s="1">
        <f t="shared" si="1235"/>
        <v>11.147806894286667</v>
      </c>
      <c r="I1021" s="1">
        <f t="shared" si="1235"/>
        <v>10.306104970116621</v>
      </c>
      <c r="J1021" s="1">
        <f t="shared" si="1235"/>
        <v>8.9340935443617724</v>
      </c>
      <c r="K1021" s="1">
        <f t="shared" si="1235"/>
        <v>8.6680589353447353</v>
      </c>
      <c r="L1021" s="1">
        <f t="shared" si="1235"/>
        <v>9.9837372325255167</v>
      </c>
      <c r="M1021" s="1">
        <f t="shared" si="1235"/>
        <v>9.108028662164859</v>
      </c>
      <c r="N1021" s="1">
        <f t="shared" si="1235"/>
        <v>5.3729272753258783</v>
      </c>
      <c r="O1021" s="1">
        <f t="shared" si="1235"/>
        <v>4.0642662102344902</v>
      </c>
      <c r="P1021" s="1">
        <f>P1022</f>
        <v>4.0018013882924963</v>
      </c>
      <c r="Q1021" s="1">
        <f>Q1022</f>
        <v>3.362255658219822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12.682096192583723</v>
      </c>
      <c r="G1022" s="1">
        <f>[1]Residential!C$22-G1024-G1025</f>
        <v>14.273768094130173</v>
      </c>
      <c r="H1022" s="1">
        <f>[1]Residential!D$22-H1024-H1025</f>
        <v>11.147806894286667</v>
      </c>
      <c r="I1022" s="1">
        <f>[1]Residential!E$22-I1024-I1025</f>
        <v>10.306104970116621</v>
      </c>
      <c r="J1022" s="1">
        <f>[1]Residential!F$22-J1024-J1025</f>
        <v>8.9340935443617724</v>
      </c>
      <c r="K1022" s="1">
        <f>[1]Residential!G$22-K1024-K1025</f>
        <v>8.6680589353447353</v>
      </c>
      <c r="L1022" s="1">
        <f>[1]Residential!H$22-L1024-L1025</f>
        <v>9.9837372325255167</v>
      </c>
      <c r="M1022" s="1">
        <f>[1]Residential!I$22-M1024-M1025</f>
        <v>9.108028662164859</v>
      </c>
      <c r="N1022" s="1">
        <f>[1]Residential!J$22-N1024-N1025</f>
        <v>5.3729272753258783</v>
      </c>
      <c r="O1022" s="1">
        <f>[1]Residential!K$22-O1024-O1025</f>
        <v>4.0642662102344902</v>
      </c>
      <c r="P1022" s="1">
        <f>[1]Residential!L$22-P1024-P1025</f>
        <v>4.0018013882924963</v>
      </c>
      <c r="Q1022" s="1">
        <f>[1]Residential!M$22-Q1024-Q1025</f>
        <v>3.362255658219822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1.0409783288859638</v>
      </c>
      <c r="G1023" s="1">
        <f t="shared" ref="G1023" si="1236">G1024</f>
        <v>1.1945198235810972</v>
      </c>
      <c r="H1023" s="1">
        <f t="shared" ref="H1023" si="1237">H1024</f>
        <v>0.65302638414997327</v>
      </c>
      <c r="I1023" s="1">
        <f t="shared" ref="I1023" si="1238">I1024</f>
        <v>0.60351809133897361</v>
      </c>
      <c r="J1023" s="1">
        <f t="shared" ref="J1023" si="1239">J1024</f>
        <v>0.52303679224842492</v>
      </c>
      <c r="K1023" s="1">
        <f t="shared" ref="K1023:O1023" si="1240">K1024</f>
        <v>0.50742434271880621</v>
      </c>
      <c r="L1023" s="1">
        <f t="shared" si="1240"/>
        <v>0.58443064867807681</v>
      </c>
      <c r="M1023" s="1">
        <f t="shared" si="1240"/>
        <v>0.5331797664874337</v>
      </c>
      <c r="N1023" s="1">
        <f t="shared" si="1240"/>
        <v>0.31454314501422143</v>
      </c>
      <c r="O1023" s="1">
        <f t="shared" si="1240"/>
        <v>0.23797408210118215</v>
      </c>
      <c r="P1023" s="1">
        <f>P1024</f>
        <v>0.23428800461263541</v>
      </c>
      <c r="Q1023" s="1">
        <f>Q1024</f>
        <v>0.19698515402263023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1.0409783288859638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1.1945198235810972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0.65302638414997327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0.60351809133897361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0.52303679224842492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0.50742434271880621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0.58443064867807681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0.5331797664874337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0.31454314501422143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0.23797408210118215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0.23428800461263541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0.19698515402263023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3.2682758813252257</v>
      </c>
      <c r="G1025" s="1">
        <f t="shared" ref="G1025:K1025" si="1241">G1026+G1028</f>
        <v>3.832075917203615</v>
      </c>
      <c r="H1025" s="1">
        <f t="shared" si="1241"/>
        <v>3.7299041940802282</v>
      </c>
      <c r="I1025" s="1">
        <f t="shared" si="1241"/>
        <v>3.8888807308853326</v>
      </c>
      <c r="J1025" s="1">
        <f t="shared" si="1241"/>
        <v>4.0275414640269149</v>
      </c>
      <c r="K1025" s="1">
        <f t="shared" si="1241"/>
        <v>4.1401808050350155</v>
      </c>
      <c r="L1025" s="1">
        <f t="shared" ref="L1025:O1025" si="1242">L1026+L1028</f>
        <v>4.2320428537573918</v>
      </c>
      <c r="M1025" s="1">
        <f t="shared" si="1242"/>
        <v>4.3170647732183118</v>
      </c>
      <c r="N1025" s="1">
        <f t="shared" si="1242"/>
        <v>4.3796715396740904</v>
      </c>
      <c r="O1025" s="1">
        <f t="shared" si="1242"/>
        <v>4.4509503941619721</v>
      </c>
      <c r="P1025" s="1">
        <f>P1026+P1028</f>
        <v>4.4509744687332313</v>
      </c>
      <c r="Q1025" s="1">
        <f>Q1026+Q1028</f>
        <v>4.4511287675191955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2.9965783495614509</v>
      </c>
      <c r="G1026" s="1">
        <f t="shared" ref="G1026:O1026" si="1243">G1027</f>
        <v>3.5203068752886142</v>
      </c>
      <c r="H1026" s="1">
        <f t="shared" si="1243"/>
        <v>3.523627002261279</v>
      </c>
      <c r="I1026" s="1">
        <f t="shared" si="1243"/>
        <v>3.6737919001230592</v>
      </c>
      <c r="J1026" s="1">
        <f t="shared" si="1243"/>
        <v>3.8047565634249847</v>
      </c>
      <c r="K1026" s="1">
        <f t="shared" si="1243"/>
        <v>3.911202589743866</v>
      </c>
      <c r="L1026" s="1">
        <f t="shared" si="1243"/>
        <v>3.9979879738604507</v>
      </c>
      <c r="M1026" s="1">
        <f t="shared" si="1243"/>
        <v>4.0783006626764946</v>
      </c>
      <c r="N1026" s="1">
        <f t="shared" si="1243"/>
        <v>4.1374590366531505</v>
      </c>
      <c r="O1026" s="1">
        <f t="shared" si="1243"/>
        <v>4.2047753382309292</v>
      </c>
      <c r="P1026" s="1">
        <f>P1027</f>
        <v>4.2048163034027377</v>
      </c>
      <c r="Q1026" s="1">
        <f>Q1027</f>
        <v>4.2049346117136963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2.9965783495614509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3.5203068752886142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3.523627002261279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3.6737919001230592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3.8047565634249847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3.911202589743866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3.9979879738604507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4.0783006626764946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4.1374590366531505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4.2047753382309292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4.2048163034027377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4.2049346117136963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0.27169753176377476</v>
      </c>
      <c r="G1028" s="1">
        <f t="shared" ref="G1028:O1028" si="1244">G1029</f>
        <v>0.31176904191500071</v>
      </c>
      <c r="H1028" s="1">
        <f t="shared" si="1244"/>
        <v>0.20627719181894902</v>
      </c>
      <c r="I1028" s="1">
        <f t="shared" si="1244"/>
        <v>0.2150888307622732</v>
      </c>
      <c r="J1028" s="1">
        <f t="shared" si="1244"/>
        <v>0.22278490060193021</v>
      </c>
      <c r="K1028" s="1">
        <f t="shared" si="1244"/>
        <v>0.22897821529114959</v>
      </c>
      <c r="L1028" s="1">
        <f t="shared" si="1244"/>
        <v>0.23405487989694065</v>
      </c>
      <c r="M1028" s="1">
        <f t="shared" si="1244"/>
        <v>0.23876411054181698</v>
      </c>
      <c r="N1028" s="1">
        <f t="shared" si="1244"/>
        <v>0.24221250302093952</v>
      </c>
      <c r="O1028" s="1">
        <f t="shared" si="1244"/>
        <v>0.24617505593104283</v>
      </c>
      <c r="P1028" s="1">
        <f>P1029</f>
        <v>0.24615816533049403</v>
      </c>
      <c r="Q1028" s="1">
        <f>Q1029</f>
        <v>0.24619415580549886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0.27169753176377476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0.31176904191500071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0.20627719181894902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0.2150888307622732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0.22278490060193021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0.22897821529114959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0.23405487989694065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0.23876411054181698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0.24221250302093952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0.24617505593104283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0.24615816533049403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0.24619415580549886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2.5068358197186615</v>
      </c>
      <c r="G1030" s="1">
        <f>[1]Residential!C$23</f>
        <v>2.9280661864816722</v>
      </c>
      <c r="H1030" s="1">
        <f>[1]Residential!D$23</f>
        <v>2.4855689451205278</v>
      </c>
      <c r="I1030" s="1">
        <f>[1]Residential!E$23</f>
        <v>2.6117343861692799</v>
      </c>
      <c r="J1030" s="1">
        <f>[1]Residential!F$23</f>
        <v>2.1909906927243261</v>
      </c>
      <c r="K1030" s="1">
        <f>[1]Residential!G$23</f>
        <v>4.5527257549816689</v>
      </c>
      <c r="L1030" s="1">
        <f>[1]Residential!H$23</f>
        <v>6.3451297812989447</v>
      </c>
      <c r="M1030" s="1">
        <f>[1]Residential!I$23</f>
        <v>6.3573568748964302</v>
      </c>
      <c r="N1030" s="1">
        <f>[1]Residential!J$23</f>
        <v>5.2208800858112987</v>
      </c>
      <c r="O1030" s="1">
        <f>[1]Residential!K$23</f>
        <v>1.394370638806401</v>
      </c>
      <c r="P1030" s="1">
        <f>[1]Residential!L$23</f>
        <v>5.4827439204757509</v>
      </c>
      <c r="Q1030" s="1">
        <f>[1]Residential!M$23</f>
        <v>3.8801993916442514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0.78534779505881069</v>
      </c>
      <c r="G1031" s="1">
        <f t="shared" ref="G1031:O1031" si="1245">G1032</f>
        <v>0.94131493513083631</v>
      </c>
      <c r="H1031" s="1">
        <f t="shared" si="1245"/>
        <v>0.93754335951343282</v>
      </c>
      <c r="I1031" s="1">
        <f t="shared" si="1245"/>
        <v>0.91077408555765449</v>
      </c>
      <c r="J1031" s="1">
        <f t="shared" si="1245"/>
        <v>0.96388565556455941</v>
      </c>
      <c r="K1031" s="1">
        <f t="shared" si="1245"/>
        <v>2.0032159832070398</v>
      </c>
      <c r="L1031" s="1">
        <f t="shared" si="1245"/>
        <v>2.7918751384474154</v>
      </c>
      <c r="M1031" s="1">
        <f t="shared" si="1245"/>
        <v>2.7972562927431746</v>
      </c>
      <c r="N1031" s="1">
        <f t="shared" si="1245"/>
        <v>2.2972056580381714</v>
      </c>
      <c r="O1031" s="1">
        <f t="shared" si="1245"/>
        <v>0.613539038369734</v>
      </c>
      <c r="P1031" s="1">
        <f>P1032</f>
        <v>2.4124260297984632</v>
      </c>
      <c r="Q1031" s="1">
        <f>Q1032</f>
        <v>1.491903836235015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0.78534779505881069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0.94131493513083631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0.93754335951343282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0.91077408555765449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0.96388565556455941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2.0032159832070398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2.7918751384474154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2.7972562927431746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2.2972056580381714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0.613539038369734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2.4124260297984632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1.491903836235015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1.9867512513508359</v>
      </c>
      <c r="H1033" s="1">
        <f t="shared" si="1246"/>
        <v>1.548025585607095</v>
      </c>
      <c r="I1033" s="1">
        <f t="shared" si="1246"/>
        <v>1.7009603006116254</v>
      </c>
      <c r="J1033" s="1">
        <f t="shared" si="1246"/>
        <v>1.2271050371597667</v>
      </c>
      <c r="K1033" s="1">
        <f t="shared" si="1246"/>
        <v>2.5495097717746291</v>
      </c>
      <c r="L1033" s="1">
        <f t="shared" ref="L1033:O1033" si="1247">L1030-L1031</f>
        <v>3.5532546428515293</v>
      </c>
      <c r="M1033" s="1">
        <f t="shared" si="1247"/>
        <v>3.5601005821532556</v>
      </c>
      <c r="N1033" s="1">
        <f t="shared" si="1247"/>
        <v>2.9236744277731272</v>
      </c>
      <c r="O1033" s="1">
        <f t="shared" si="1247"/>
        <v>0.78083160043666699</v>
      </c>
      <c r="P1033" s="1">
        <f>P1030-P1031</f>
        <v>3.0703178906772877</v>
      </c>
      <c r="Q1033" s="1">
        <f>Q1030-Q1031</f>
        <v>2.3882955554092362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1.9867512513508359</v>
      </c>
      <c r="H1034" s="1">
        <f t="shared" si="1248"/>
        <v>1.548025585607095</v>
      </c>
      <c r="I1034" s="1">
        <f t="shared" si="1248"/>
        <v>1.7009603006116254</v>
      </c>
      <c r="J1034" s="1">
        <f t="shared" si="1248"/>
        <v>1.2271050371597667</v>
      </c>
      <c r="K1034" s="1">
        <f t="shared" si="1248"/>
        <v>2.5495097717746291</v>
      </c>
      <c r="L1034" s="1">
        <f t="shared" ref="L1034:O1034" si="1249">L1033</f>
        <v>3.5532546428515293</v>
      </c>
      <c r="M1034" s="1">
        <f t="shared" si="1249"/>
        <v>3.5601005821532556</v>
      </c>
      <c r="N1034" s="1">
        <f t="shared" si="1249"/>
        <v>2.9236744277731272</v>
      </c>
      <c r="O1034" s="1">
        <f t="shared" si="1249"/>
        <v>0.78083160043666699</v>
      </c>
      <c r="P1034" s="1">
        <f>P1033</f>
        <v>3.0703178906772877</v>
      </c>
      <c r="Q1034" s="1">
        <f>Q1033</f>
        <v>2.3882955554092362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0.19840455769907284</v>
      </c>
      <c r="J1035" s="1">
        <f>[1]Residential!F$24</f>
        <v>0.29581637550521872</v>
      </c>
      <c r="K1035" s="1">
        <f>[1]Residential!G$24</f>
        <v>0.31898197659228711</v>
      </c>
      <c r="L1035" s="1">
        <f>[1]Residential!H$24</f>
        <v>0.14817286854291367</v>
      </c>
      <c r="M1035" s="1">
        <f>[1]Residential!I$24</f>
        <v>0.21666760378700536</v>
      </c>
      <c r="N1035" s="1">
        <f>[1]Residential!J$24</f>
        <v>0.20976462650862232</v>
      </c>
      <c r="O1035" s="1">
        <f>[1]Residential!K$24</f>
        <v>0.20819898410713863</v>
      </c>
      <c r="P1035" s="1">
        <f>[1]Residential!L$24</f>
        <v>0.19639336792129081</v>
      </c>
      <c r="Q1035" s="1">
        <f>[1]Residential!M$24</f>
        <v>0.21840957243175366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0.19840455769907284</v>
      </c>
      <c r="J1036" s="1">
        <f t="shared" si="1250"/>
        <v>0.29581637550521872</v>
      </c>
      <c r="K1036" s="1">
        <f t="shared" si="1250"/>
        <v>0.31898197659228711</v>
      </c>
      <c r="L1036" s="1">
        <f t="shared" ref="L1036:O1036" si="1251">L1035-L1038-L1040</f>
        <v>0.14817286854291367</v>
      </c>
      <c r="M1036" s="1">
        <f t="shared" si="1251"/>
        <v>0.21666760378700536</v>
      </c>
      <c r="N1036" s="1">
        <f t="shared" si="1251"/>
        <v>0.20976462650862232</v>
      </c>
      <c r="O1036" s="1">
        <f t="shared" si="1251"/>
        <v>0.20819898410713863</v>
      </c>
      <c r="P1036" s="1">
        <f>P1035-P1038-P1040</f>
        <v>0.19639336792129081</v>
      </c>
      <c r="Q1036" s="1">
        <f>Q1035-Q1038-Q1040</f>
        <v>0.21840957243175366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6.2069630486736296</v>
      </c>
      <c r="G1042" s="1">
        <f>[1]Residential!C$21</f>
        <v>9.6723864802323067</v>
      </c>
      <c r="H1042" s="1">
        <f>[1]Residential!D$21</f>
        <v>9.389307544530979</v>
      </c>
      <c r="I1042" s="1">
        <f>[1]Residential!E$21</f>
        <v>7.2859512824496804</v>
      </c>
      <c r="J1042" s="1">
        <f>[1]Residential!F$21</f>
        <v>7.1454460408155471</v>
      </c>
      <c r="K1042" s="1">
        <f>[1]Residential!G$21</f>
        <v>8.2227956096459529</v>
      </c>
      <c r="L1042" s="1">
        <f>[1]Residential!H$21</f>
        <v>9.4802999717895062</v>
      </c>
      <c r="M1042" s="1">
        <f>[1]Residential!I$21</f>
        <v>9.5121238162183914</v>
      </c>
      <c r="N1042" s="1">
        <f>[1]Residential!J$21</f>
        <v>9.3249988610588446</v>
      </c>
      <c r="O1042" s="1">
        <f>[1]Residential!K$21</f>
        <v>8.8602726249505981</v>
      </c>
      <c r="P1042" s="1">
        <f>[1]Residential!L$21</f>
        <v>9.647623189282271</v>
      </c>
      <c r="Q1042" s="1">
        <f>[1]Residential!M$21</f>
        <v>8.3871738611379154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0.11399755142515811</v>
      </c>
      <c r="G1043" s="1">
        <f t="shared" ref="G1043:K1043" si="1256">SUM(G1044:G1046)</f>
        <v>0.11969532662919412</v>
      </c>
      <c r="H1043" s="1">
        <f t="shared" si="1256"/>
        <v>0.45711053300066162</v>
      </c>
      <c r="I1043" s="1">
        <f t="shared" si="1256"/>
        <v>0.45013450865864413</v>
      </c>
      <c r="J1043" s="1">
        <f t="shared" si="1256"/>
        <v>0.45070277555874289</v>
      </c>
      <c r="K1043" s="1">
        <f t="shared" si="1256"/>
        <v>0.45241221180501656</v>
      </c>
      <c r="L1043" s="1">
        <f t="shared" ref="L1043:O1043" si="1257">SUM(L1044:L1046)</f>
        <v>0.45418257346358476</v>
      </c>
      <c r="M1043" s="1">
        <f t="shared" si="1257"/>
        <v>0.48931319586017058</v>
      </c>
      <c r="N1043" s="1">
        <f t="shared" si="1257"/>
        <v>0.50388256969898526</v>
      </c>
      <c r="O1043" s="1">
        <f t="shared" si="1257"/>
        <v>0.526536584064206</v>
      </c>
      <c r="P1043" s="1">
        <f>SUM(P1044:P1046)</f>
        <v>0.52285839682415625</v>
      </c>
      <c r="Q1043" s="1">
        <f>SUM(Q1044:Q1046)</f>
        <v>0.59545516120547481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0.11399755142515811</v>
      </c>
      <c r="G1044" s="1">
        <f t="shared" si="1258"/>
        <v>0.11969532662919412</v>
      </c>
      <c r="H1044" s="1">
        <f t="shared" si="1258"/>
        <v>0.45711053300066162</v>
      </c>
      <c r="I1044" s="1">
        <f t="shared" si="1258"/>
        <v>0.42965609453296277</v>
      </c>
      <c r="J1044" s="1">
        <f t="shared" si="1258"/>
        <v>0.418710779433008</v>
      </c>
      <c r="K1044" s="1">
        <f t="shared" si="1258"/>
        <v>0.20580973415271459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6.5661888719705463E-2</v>
      </c>
      <c r="O1044" s="1">
        <f t="shared" si="1259"/>
        <v>0.30551721396559139</v>
      </c>
      <c r="P1044" s="1">
        <f>SUM(P244,P246)</f>
        <v>0.33834716685732175</v>
      </c>
      <c r="Q1044" s="1">
        <f>SUM(Q244,Q246)</f>
        <v>0.43984812723279443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2.0478414125681382E-2</v>
      </c>
      <c r="J1046" s="1">
        <f t="shared" si="1261"/>
        <v>3.1991996125734889E-2</v>
      </c>
      <c r="K1046" s="1">
        <f t="shared" si="1261"/>
        <v>0.246602477652302</v>
      </c>
      <c r="L1046" s="1">
        <f t="shared" ref="L1046:O1046" si="1262">SUM(L285,L286)</f>
        <v>0.45418257346358476</v>
      </c>
      <c r="M1046" s="1">
        <f t="shared" si="1262"/>
        <v>0.48931319586017058</v>
      </c>
      <c r="N1046" s="1">
        <f t="shared" si="1262"/>
        <v>0.43822068097927974</v>
      </c>
      <c r="O1046" s="1">
        <f t="shared" si="1262"/>
        <v>0.22101937009861464</v>
      </c>
      <c r="P1046" s="1">
        <f>SUM(P285,P286)</f>
        <v>0.1845112299668345</v>
      </c>
      <c r="Q1046" s="1">
        <f>SUM(Q285,Q286)</f>
        <v>0.15560703397268033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6.0929654972484713</v>
      </c>
      <c r="G1047" s="1">
        <f t="shared" ref="G1047:K1047" si="1263">G1042-G1043</f>
        <v>9.5526911536031118</v>
      </c>
      <c r="H1047" s="1">
        <f t="shared" si="1263"/>
        <v>8.9321970115303166</v>
      </c>
      <c r="I1047" s="1">
        <f t="shared" si="1263"/>
        <v>6.835816773791036</v>
      </c>
      <c r="J1047" s="1">
        <f t="shared" si="1263"/>
        <v>6.694743265256804</v>
      </c>
      <c r="K1047" s="1">
        <f t="shared" si="1263"/>
        <v>7.770383397840936</v>
      </c>
      <c r="L1047" s="1">
        <f t="shared" ref="L1047:O1047" si="1264">L1042-L1043</f>
        <v>9.0261173983259209</v>
      </c>
      <c r="M1047" s="1">
        <f t="shared" si="1264"/>
        <v>9.0228106203582215</v>
      </c>
      <c r="N1047" s="1">
        <f t="shared" si="1264"/>
        <v>8.8211162913598589</v>
      </c>
      <c r="O1047" s="1">
        <f t="shared" si="1264"/>
        <v>8.333736040886393</v>
      </c>
      <c r="P1047" s="1">
        <f>P1042-P1043</f>
        <v>9.1247647924581141</v>
      </c>
      <c r="Q1047" s="1">
        <f>Q1042-Q1043</f>
        <v>7.7917186999324404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15.195006318701402</v>
      </c>
      <c r="G1048" s="1">
        <f>[1]Residential!C$25</f>
        <v>18.074766926812941</v>
      </c>
      <c r="H1048" s="1">
        <f>[1]Residential!D$25</f>
        <v>20.89563947214398</v>
      </c>
      <c r="I1048" s="1">
        <f>[1]Residential!E$25</f>
        <v>33.001873707495925</v>
      </c>
      <c r="J1048" s="1">
        <f>[1]Residential!F$25</f>
        <v>51.529785515242956</v>
      </c>
      <c r="K1048" s="1">
        <f>[1]Residential!G$25</f>
        <v>64.501625910011057</v>
      </c>
      <c r="L1048" s="1">
        <f>[1]Residential!H$25</f>
        <v>69.438715056889251</v>
      </c>
      <c r="M1048" s="1">
        <f>[1]Residential!I$25</f>
        <v>71.154999822297015</v>
      </c>
      <c r="N1048" s="1">
        <f>[1]Residential!J$25</f>
        <v>71.717887525625201</v>
      </c>
      <c r="O1048" s="1">
        <f>[1]Residential!K$25</f>
        <v>72.916989411291738</v>
      </c>
      <c r="P1048" s="1">
        <f>[1]Residential!L$25</f>
        <v>71.962511436742048</v>
      </c>
      <c r="Q1048" s="1">
        <f>[1]Residential!M$25</f>
        <v>73.259442677966092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13.104001213327294</v>
      </c>
      <c r="G1049" s="1">
        <f t="shared" ref="G1049:K1049" si="1265">G1048-G1052</f>
        <v>15.725729965293807</v>
      </c>
      <c r="H1049" s="1">
        <f t="shared" si="1265"/>
        <v>17.624822068245098</v>
      </c>
      <c r="I1049" s="1">
        <f t="shared" si="1265"/>
        <v>27.416085010522199</v>
      </c>
      <c r="J1049" s="1">
        <f t="shared" si="1265"/>
        <v>42.10205405894348</v>
      </c>
      <c r="K1049" s="1">
        <f t="shared" si="1265"/>
        <v>52.936293684587667</v>
      </c>
      <c r="L1049" s="1">
        <f t="shared" ref="L1049:O1049" si="1266">L1048-L1052</f>
        <v>57.65434721397969</v>
      </c>
      <c r="M1049" s="1">
        <f t="shared" si="1266"/>
        <v>60.081194719953963</v>
      </c>
      <c r="N1049" s="1">
        <f t="shared" si="1266"/>
        <v>60.08209781496452</v>
      </c>
      <c r="O1049" s="1">
        <f t="shared" si="1266"/>
        <v>60.083902309178221</v>
      </c>
      <c r="P1049" s="1">
        <f>P1048-P1052</f>
        <v>60.083972508553018</v>
      </c>
      <c r="Q1049" s="1">
        <f>Q1048-Q1052</f>
        <v>60.084488467560789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13.104001213327294</v>
      </c>
      <c r="G1050" s="1">
        <f t="shared" ref="G1050:K1050" si="1267">G1049-G1051</f>
        <v>15.725729965293807</v>
      </c>
      <c r="H1050" s="1">
        <f t="shared" si="1267"/>
        <v>17.604338890934311</v>
      </c>
      <c r="I1050" s="1">
        <f t="shared" si="1267"/>
        <v>27.39365751165602</v>
      </c>
      <c r="J1050" s="1">
        <f t="shared" si="1267"/>
        <v>40.568773797170188</v>
      </c>
      <c r="K1050" s="1">
        <f t="shared" si="1267"/>
        <v>51.010254102762545</v>
      </c>
      <c r="L1050" s="1">
        <f t="shared" ref="L1050:O1050" si="1268">L1049-L1051</f>
        <v>54.126910222415631</v>
      </c>
      <c r="M1050" s="1">
        <f t="shared" si="1268"/>
        <v>58.049562084600034</v>
      </c>
      <c r="N1050" s="1">
        <f t="shared" si="1268"/>
        <v>58.049756944427777</v>
      </c>
      <c r="O1050" s="1">
        <f t="shared" si="1268"/>
        <v>58.04990389008686</v>
      </c>
      <c r="P1050" s="1">
        <f>P1049-P1051</f>
        <v>58.050074629566794</v>
      </c>
      <c r="Q1050" s="1">
        <f>Q1049-Q1051</f>
        <v>58.050270196105707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2.0483177310786388E-2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2.2427498866179757E-2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1.5332802617732901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1.9260395818251221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3.5274369915640591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2.0316326353539322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2.0323408705367427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2.0339984190913603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2.0338978789862221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2.0342182714550829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2.0910051053741077</v>
      </c>
      <c r="G1052" s="1">
        <f t="shared" ref="G1052:K1052" si="1269">SUM(G1053:G1054)</f>
        <v>2.3490369615191344</v>
      </c>
      <c r="H1052" s="1">
        <f t="shared" si="1269"/>
        <v>3.2708174038988824</v>
      </c>
      <c r="I1052" s="1">
        <f t="shared" si="1269"/>
        <v>5.5857886969737258</v>
      </c>
      <c r="J1052" s="1">
        <f t="shared" si="1269"/>
        <v>9.4277314562994796</v>
      </c>
      <c r="K1052" s="1">
        <f t="shared" si="1269"/>
        <v>11.565332225423392</v>
      </c>
      <c r="L1052" s="1">
        <f t="shared" ref="L1052:O1052" si="1270">SUM(L1053:L1054)</f>
        <v>11.784367842909557</v>
      </c>
      <c r="M1052" s="1">
        <f t="shared" si="1270"/>
        <v>11.07380510234305</v>
      </c>
      <c r="N1052" s="1">
        <f t="shared" si="1270"/>
        <v>11.63578971066068</v>
      </c>
      <c r="O1052" s="1">
        <f t="shared" si="1270"/>
        <v>12.833087102113517</v>
      </c>
      <c r="P1052" s="1">
        <f>SUM(P1053:P1054)</f>
        <v>11.878538928189034</v>
      </c>
      <c r="Q1052" s="1">
        <f>SUM(Q1053:Q1054)</f>
        <v>13.174954210405305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2.0910051053741077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2.3490369615191344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3.267424841229432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5.5817888462365444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9.1209479692021596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11.251342252929712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11.208962448193375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10.742077750416513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11.303950147423304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12.500972060029099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11.546441213681831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12.842785298995722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3.3925626694502739E-3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3.9998507371811591E-3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0.30678348709731917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0.31398997249367977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0.57540539471618213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0.33172735192653641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0.33183956323737501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0.33211504208441683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0.33209771450720205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0.33216891140958382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156.18451240114675</v>
      </c>
      <c r="G1055" s="3">
        <f>[1]Residential!C$245</f>
        <v>162.25071405201851</v>
      </c>
      <c r="H1055" s="3">
        <f>[1]Residential!D$245</f>
        <v>163.84574198979723</v>
      </c>
      <c r="I1055" s="3">
        <f>[1]Residential!E$245</f>
        <v>164.07364804554027</v>
      </c>
      <c r="J1055" s="3">
        <f>[1]Residential!F$245</f>
        <v>164.25830658190992</v>
      </c>
      <c r="K1055" s="3">
        <f>[1]Residential!G$245</f>
        <v>164.1826511397922</v>
      </c>
      <c r="L1055" s="3">
        <f>[1]Residential!H$245</f>
        <v>162.10929359239123</v>
      </c>
      <c r="M1055" s="3">
        <f>[1]Residential!I$245</f>
        <v>162.14404052379589</v>
      </c>
      <c r="N1055" s="3">
        <f>[1]Residential!J$245</f>
        <v>158.48600491589306</v>
      </c>
      <c r="O1055" s="3">
        <f>[1]Residential!K$245</f>
        <v>154.65000391996435</v>
      </c>
      <c r="P1055" s="3">
        <f>[1]Residential!L$245</f>
        <v>155.04020293000531</v>
      </c>
      <c r="Q1055" s="3">
        <f>[1]Residential!M$245</f>
        <v>142.27401618499877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129.20610024451602</v>
      </c>
      <c r="G1056" s="1">
        <f>[1]Residential!C$116</f>
        <v>136.31962080312701</v>
      </c>
      <c r="H1056" s="1">
        <f>[1]Residential!D$116</f>
        <v>138.27840717726542</v>
      </c>
      <c r="I1056" s="1">
        <f>[1]Residential!E$116</f>
        <v>138.21141041804637</v>
      </c>
      <c r="J1056" s="1">
        <f>[1]Residential!F$116</f>
        <v>138.38174491875526</v>
      </c>
      <c r="K1056" s="1">
        <f>[1]Residential!G$116</f>
        <v>138.29500812287759</v>
      </c>
      <c r="L1056" s="1">
        <f>[1]Residential!H$116</f>
        <v>136.43194576206184</v>
      </c>
      <c r="M1056" s="1">
        <f>[1]Residential!I$116</f>
        <v>136.39099887775268</v>
      </c>
      <c r="N1056" s="1">
        <f>[1]Residential!J$116</f>
        <v>132.18462727437495</v>
      </c>
      <c r="O1056" s="1">
        <f>[1]Residential!K$116</f>
        <v>128.90777633069123</v>
      </c>
      <c r="P1056" s="1">
        <f>[1]Residential!L$116</f>
        <v>129.32875631385144</v>
      </c>
      <c r="Q1056" s="1">
        <f>[1]Residential!M$116</f>
        <v>117.23116458870393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27.968403292241856</v>
      </c>
      <c r="G1057" s="1">
        <f t="shared" ref="G1057:K1057" si="1273">SUM(G1058:G1059)</f>
        <v>30.430316879212555</v>
      </c>
      <c r="H1057" s="1">
        <f t="shared" si="1273"/>
        <v>32.092304023437599</v>
      </c>
      <c r="I1057" s="1">
        <f t="shared" si="1273"/>
        <v>43.45452242839292</v>
      </c>
      <c r="J1057" s="1">
        <f t="shared" si="1273"/>
        <v>59.045406206573794</v>
      </c>
      <c r="K1057" s="1">
        <f t="shared" si="1273"/>
        <v>71.622788988280519</v>
      </c>
      <c r="L1057" s="1">
        <f t="shared" ref="L1057:O1057" si="1274">SUM(L1058:L1059)</f>
        <v>74.59915733084955</v>
      </c>
      <c r="M1057" s="1">
        <f t="shared" si="1274"/>
        <v>81.786917003208728</v>
      </c>
      <c r="N1057" s="1">
        <f t="shared" si="1274"/>
        <v>82.368026641484406</v>
      </c>
      <c r="O1057" s="1">
        <f t="shared" si="1274"/>
        <v>82.688451020340906</v>
      </c>
      <c r="P1057" s="1">
        <f>SUM(P1058:P1059)</f>
        <v>81.352515283038343</v>
      </c>
      <c r="Q1057" s="1">
        <f>SUM(Q1058:Q1059)</f>
        <v>79.227444168679312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8.9080380219198965</v>
      </c>
      <c r="G1058" s="1">
        <f>[1]Residential!C$102</f>
        <v>7.7257127970524149</v>
      </c>
      <c r="H1058" s="1">
        <f>[1]Residential!D$102</f>
        <v>6.943248464960023</v>
      </c>
      <c r="I1058" s="1">
        <f>[1]Residential!E$102</f>
        <v>4.9553280876871746</v>
      </c>
      <c r="J1058" s="1">
        <f>[1]Residential!F$102</f>
        <v>2.7725909395312738</v>
      </c>
      <c r="K1058" s="1">
        <f>[1]Residential!G$102</f>
        <v>1.7198481807911059</v>
      </c>
      <c r="L1058" s="1">
        <f>[1]Residential!H$102</f>
        <v>1.1412077432854808</v>
      </c>
      <c r="M1058" s="1">
        <f>[1]Residential!I$102</f>
        <v>3.7202645446086788</v>
      </c>
      <c r="N1058" s="1">
        <f>[1]Residential!J$102</f>
        <v>4.301112130012549</v>
      </c>
      <c r="O1058" s="1">
        <f>[1]Residential!K$102</f>
        <v>4.6213388922930596</v>
      </c>
      <c r="P1058" s="1">
        <f>[1]Residential!L$102</f>
        <v>3.2851735398278117</v>
      </c>
      <c r="Q1058" s="1">
        <f>[1]Residential!M$102</f>
        <v>1.1598394221923196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19.060365270321959</v>
      </c>
      <c r="G1059" s="1">
        <f>[1]Residential!C$104</f>
        <v>22.704604082160142</v>
      </c>
      <c r="H1059" s="1">
        <f>[1]Residential!D$104</f>
        <v>25.149055558477578</v>
      </c>
      <c r="I1059" s="1">
        <f>[1]Residential!E$104</f>
        <v>38.499194340705742</v>
      </c>
      <c r="J1059" s="1">
        <f>[1]Residential!F$104</f>
        <v>56.272815267042517</v>
      </c>
      <c r="K1059" s="1">
        <f>[1]Residential!G$104</f>
        <v>69.902940807489415</v>
      </c>
      <c r="L1059" s="1">
        <f>[1]Residential!H$104</f>
        <v>73.457949587564073</v>
      </c>
      <c r="M1059" s="1">
        <f>[1]Residential!I$104</f>
        <v>78.066652458600046</v>
      </c>
      <c r="N1059" s="1">
        <f>[1]Residential!J$104</f>
        <v>78.06691451147185</v>
      </c>
      <c r="O1059" s="1">
        <f>[1]Residential!K$104</f>
        <v>78.067112128047853</v>
      </c>
      <c r="P1059" s="1">
        <f>[1]Residential!L$104</f>
        <v>78.067341743210534</v>
      </c>
      <c r="Q1059" s="1">
        <f>[1]Residential!M$104</f>
        <v>78.067604746486992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45.124425105346049</v>
      </c>
      <c r="G1060" s="1">
        <f t="shared" ref="G1060:O1060" si="1275">G1061</f>
        <v>38.568716157804772</v>
      </c>
      <c r="H1060" s="1">
        <f t="shared" si="1275"/>
        <v>42.543926710470856</v>
      </c>
      <c r="I1060" s="1">
        <f t="shared" si="1275"/>
        <v>33.307650704950298</v>
      </c>
      <c r="J1060" s="1">
        <f t="shared" si="1275"/>
        <v>11.630841886333407</v>
      </c>
      <c r="K1060" s="1">
        <f t="shared" si="1275"/>
        <v>2.7318881999992106E-2</v>
      </c>
      <c r="L1060" s="1">
        <f t="shared" si="1275"/>
        <v>2.4428224813606896E-2</v>
      </c>
      <c r="M1060" s="1">
        <f t="shared" si="1275"/>
        <v>2.1801483806407011E-2</v>
      </c>
      <c r="N1060" s="1">
        <f t="shared" si="1275"/>
        <v>1.0772354319160959E-2</v>
      </c>
      <c r="O1060" s="1">
        <f t="shared" si="1275"/>
        <v>9.6771627545757903E-3</v>
      </c>
      <c r="P1060" s="1">
        <f>P1061</f>
        <v>9.6665128869512576E-3</v>
      </c>
      <c r="Q1060" s="1">
        <f>Q1061</f>
        <v>9.5767129239937056E-3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45.124425105346049</v>
      </c>
      <c r="G1061" s="1">
        <f>[1]Residential!C$105</f>
        <v>38.568716157804772</v>
      </c>
      <c r="H1061" s="1">
        <f>[1]Residential!D$105</f>
        <v>42.543926710470856</v>
      </c>
      <c r="I1061" s="1">
        <f>[1]Residential!E$105</f>
        <v>33.307650704950298</v>
      </c>
      <c r="J1061" s="1">
        <f>[1]Residential!F$105</f>
        <v>11.630841886333407</v>
      </c>
      <c r="K1061" s="1">
        <f>[1]Residential!G$105</f>
        <v>2.7318881999992106E-2</v>
      </c>
      <c r="L1061" s="1">
        <f>[1]Residential!H$105</f>
        <v>2.4428224813606896E-2</v>
      </c>
      <c r="M1061" s="1">
        <f>[1]Residential!I$105</f>
        <v>2.1801483806407011E-2</v>
      </c>
      <c r="N1061" s="1">
        <f>[1]Residential!J$105</f>
        <v>1.0772354319160959E-2</v>
      </c>
      <c r="O1061" s="1">
        <f>[1]Residential!K$105</f>
        <v>9.6771627545757903E-3</v>
      </c>
      <c r="P1061" s="1">
        <f>[1]Residential!L$105</f>
        <v>9.6665128869512576E-3</v>
      </c>
      <c r="Q1061" s="1">
        <f>[1]Residential!M$105</f>
        <v>9.5767129239937056E-3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36.569951750691388</v>
      </c>
      <c r="G1062" s="1">
        <f t="shared" ref="G1062:K1062" si="1276">SUM(G1063:G1064)</f>
        <v>39.164654813971978</v>
      </c>
      <c r="H1062" s="1">
        <f t="shared" si="1276"/>
        <v>37.899651017139476</v>
      </c>
      <c r="I1062" s="1">
        <f t="shared" si="1276"/>
        <v>37.901580099135558</v>
      </c>
      <c r="J1062" s="1">
        <f t="shared" si="1276"/>
        <v>36.325021857949693</v>
      </c>
      <c r="K1062" s="1">
        <f t="shared" si="1276"/>
        <v>26.231526230546166</v>
      </c>
      <c r="L1062" s="1">
        <f t="shared" ref="L1062:O1062" si="1277">SUM(L1063:L1064)</f>
        <v>18.558665864060053</v>
      </c>
      <c r="M1062" s="1">
        <f t="shared" si="1277"/>
        <v>11.860394712703915</v>
      </c>
      <c r="N1062" s="1">
        <f t="shared" si="1277"/>
        <v>10.373429859043457</v>
      </c>
      <c r="O1062" s="1">
        <f t="shared" si="1277"/>
        <v>9.7199251517603908</v>
      </c>
      <c r="P1062" s="1">
        <f>SUM(P1063:P1064)</f>
        <v>9.719718799808458</v>
      </c>
      <c r="Q1062" s="1">
        <f>SUM(Q1063:Q1064)</f>
        <v>8.3263095516869985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36.569951750691388</v>
      </c>
      <c r="G1063" s="1">
        <f>[1]Residential!C$106</f>
        <v>39.164654813971978</v>
      </c>
      <c r="H1063" s="1">
        <f>[1]Residential!D$106</f>
        <v>37.858684662517902</v>
      </c>
      <c r="I1063" s="1">
        <f>[1]Residential!E$106</f>
        <v>37.858386397615504</v>
      </c>
      <c r="J1063" s="1">
        <f>[1]Residential!F$106</f>
        <v>33.458454412025716</v>
      </c>
      <c r="K1063" s="1">
        <f>[1]Residential!G$106</f>
        <v>22.72676568001193</v>
      </c>
      <c r="L1063" s="1">
        <f>[1]Residential!H$106</f>
        <v>12.275418722836573</v>
      </c>
      <c r="M1063" s="1">
        <f>[1]Residential!I$106</f>
        <v>8.3126183196231658</v>
      </c>
      <c r="N1063" s="1">
        <f>[1]Residential!J$106</f>
        <v>6.8244166970613822</v>
      </c>
      <c r="O1063" s="1">
        <f>[1]Residential!K$106</f>
        <v>6.1680174646904025</v>
      </c>
      <c r="P1063" s="1">
        <f>[1]Residential!L$106</f>
        <v>6.1679866827728214</v>
      </c>
      <c r="Q1063" s="1">
        <f>[1]Residential!M$106</f>
        <v>4.7740179433251377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4.0966354621572762E-2</v>
      </c>
      <c r="I1064" s="1">
        <f>[1]Residential!E$107</f>
        <v>4.3193701520049907E-2</v>
      </c>
      <c r="J1064" s="1">
        <f>[1]Residential!F$107</f>
        <v>2.8665674459239732</v>
      </c>
      <c r="K1064" s="1">
        <f>[1]Residential!G$107</f>
        <v>3.5047605505342361</v>
      </c>
      <c r="L1064" s="1">
        <f>[1]Residential!H$107</f>
        <v>6.2832471412234803</v>
      </c>
      <c r="M1064" s="1">
        <f>[1]Residential!I$107</f>
        <v>3.5477763930807491</v>
      </c>
      <c r="N1064" s="1">
        <f>[1]Residential!J$107</f>
        <v>3.5490131619820748</v>
      </c>
      <c r="O1064" s="1">
        <f>[1]Residential!K$107</f>
        <v>3.5519076870699879</v>
      </c>
      <c r="P1064" s="1">
        <f>[1]Residential!L$107</f>
        <v>3.5517321170356375</v>
      </c>
      <c r="Q1064" s="1">
        <f>[1]Residential!M$107</f>
        <v>3.5522916083618612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7.2018734921374131E-2</v>
      </c>
      <c r="G1065" s="1">
        <f t="shared" ref="G1065:O1065" si="1278">G1066</f>
        <v>7.2018198868981434E-2</v>
      </c>
      <c r="H1065" s="1">
        <f t="shared" si="1278"/>
        <v>6.1914135160267602E-3</v>
      </c>
      <c r="I1065" s="1">
        <f t="shared" si="1278"/>
        <v>2.9689784906427965E-3</v>
      </c>
      <c r="J1065" s="1">
        <f t="shared" si="1278"/>
        <v>1.140545230277694E-3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7.2018734921374131E-2</v>
      </c>
      <c r="G1066" s="1">
        <f>[1]Residential!C$108</f>
        <v>7.2018198868981434E-2</v>
      </c>
      <c r="H1066" s="1">
        <f>[1]Residential!D$108</f>
        <v>6.1914135160267602E-3</v>
      </c>
      <c r="I1066" s="1">
        <f>[1]Residential!E$108</f>
        <v>2.9689784906427965E-3</v>
      </c>
      <c r="J1066" s="1">
        <f>[1]Residential!F$108</f>
        <v>1.140545230277694E-3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4.4515335132318059</v>
      </c>
      <c r="G1067" s="1">
        <f>SUM([1]Residential!C$109:C$110)</f>
        <v>7.6990288088623862</v>
      </c>
      <c r="H1067" s="1">
        <f>SUM([1]Residential!D$109:D$110)</f>
        <v>7.6017208289242868</v>
      </c>
      <c r="I1067" s="1">
        <f>SUM([1]Residential!E$109:E$110)</f>
        <v>5.9057072563766804</v>
      </c>
      <c r="J1067" s="1">
        <f>SUM([1]Residential!F$109:F$110)</f>
        <v>5.7985172915871983</v>
      </c>
      <c r="K1067" s="1">
        <f>SUM([1]Residential!G$109:G$110)</f>
        <v>6.6804044170577424</v>
      </c>
      <c r="L1067" s="1">
        <f>SUM([1]Residential!H$109:H$110)</f>
        <v>7.7020237710942361</v>
      </c>
      <c r="M1067" s="1">
        <f>SUM([1]Residential!I$109:I$110)</f>
        <v>7.7279339643723333</v>
      </c>
      <c r="N1067" s="1">
        <f>SUM([1]Residential!J$109:J$110)</f>
        <v>7.5758847378817835</v>
      </c>
      <c r="O1067" s="1">
        <f>SUM([1]Residential!K$109:K$110)</f>
        <v>7.1983661528029996</v>
      </c>
      <c r="P1067" s="1">
        <f>SUM([1]Residential!L$109:L$110)</f>
        <v>7.8432714732691684</v>
      </c>
      <c r="Q1067" s="1">
        <f>SUM([1]Residential!M$109:M$110)</f>
        <v>6.8140269551947634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7.7572631676636805E-2</v>
      </c>
      <c r="G1068" s="1">
        <f>[1]Residential!C$109</f>
        <v>5.9486648327603158E-3</v>
      </c>
      <c r="H1068" s="1">
        <f>[1]Residential!D$109</f>
        <v>0.41572019755511608</v>
      </c>
      <c r="I1068" s="1">
        <f>[1]Residential!E$109</f>
        <v>0.42112906887056101</v>
      </c>
      <c r="J1068" s="1">
        <f>[1]Residential!F$109</f>
        <v>0.42514176520130603</v>
      </c>
      <c r="K1068" s="1">
        <f>[1]Residential!G$109</f>
        <v>0.43063902232298024</v>
      </c>
      <c r="L1068" s="1">
        <f>[1]Residential!H$109</f>
        <v>0.43883788867482976</v>
      </c>
      <c r="M1068" s="1">
        <f>[1]Residential!I$109</f>
        <v>0.4636019331684203</v>
      </c>
      <c r="N1068" s="1">
        <f>[1]Residential!J$109</f>
        <v>0.46376994507386782</v>
      </c>
      <c r="O1068" s="1">
        <f>[1]Residential!K$109</f>
        <v>0.46525353869802905</v>
      </c>
      <c r="P1068" s="1">
        <f>[1]Residential!L$109</f>
        <v>0.46533777264065923</v>
      </c>
      <c r="Q1068" s="1">
        <f>[1]Residential!M$109</f>
        <v>0.47811220929733095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7.7572631676636805E-2</v>
      </c>
      <c r="G1069" s="1">
        <f t="shared" ref="G1069:K1069" si="1279">IFERROR(G$1068/G$1043,0)*G1044</f>
        <v>5.9486648327603158E-3</v>
      </c>
      <c r="H1069" s="1">
        <f t="shared" si="1279"/>
        <v>0.41572019755511608</v>
      </c>
      <c r="I1069" s="1">
        <f t="shared" si="1279"/>
        <v>0.40197022788680092</v>
      </c>
      <c r="J1069" s="1">
        <f t="shared" si="1279"/>
        <v>0.39496415271967278</v>
      </c>
      <c r="K1069" s="1">
        <f t="shared" si="1279"/>
        <v>0.19590475320386724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6.0434736893510664E-2</v>
      </c>
      <c r="O1069" s="1">
        <f t="shared" si="1280"/>
        <v>0.26995838320195686</v>
      </c>
      <c r="P1069" s="1">
        <f t="shared" ref="P1069:Q1071" si="1281">IFERROR(P$1068/P$1043,0)*P1044</f>
        <v>0.30112496607301215</v>
      </c>
      <c r="Q1069" s="1">
        <f t="shared" si="1281"/>
        <v>0.35316976586587578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1.9158840983760094E-2</v>
      </c>
      <c r="J1071" s="1">
        <f t="shared" si="1284"/>
        <v>3.0177612481633264E-2</v>
      </c>
      <c r="K1071" s="1">
        <f t="shared" si="1284"/>
        <v>0.23473426911911302</v>
      </c>
      <c r="L1071" s="1">
        <f t="shared" ref="L1071:O1071" si="1285">IFERROR(L$1068/L$1043,0)*L1046</f>
        <v>0.43883788867482976</v>
      </c>
      <c r="M1071" s="1">
        <f t="shared" si="1285"/>
        <v>0.4636019331684203</v>
      </c>
      <c r="N1071" s="1">
        <f t="shared" si="1285"/>
        <v>0.40333520818035712</v>
      </c>
      <c r="O1071" s="1">
        <f t="shared" si="1285"/>
        <v>0.19529515549607221</v>
      </c>
      <c r="P1071" s="1">
        <f t="shared" si="1281"/>
        <v>0.16421280656764706</v>
      </c>
      <c r="Q1071" s="1">
        <f t="shared" si="1281"/>
        <v>0.12494244343145511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4.3739608815551687</v>
      </c>
      <c r="G1072" s="1">
        <f t="shared" ref="G1072:K1072" si="1286">G1067-G1068</f>
        <v>7.6930801440296257</v>
      </c>
      <c r="H1072" s="1">
        <f t="shared" si="1286"/>
        <v>7.1860006313691711</v>
      </c>
      <c r="I1072" s="1">
        <f t="shared" si="1286"/>
        <v>5.484578187506119</v>
      </c>
      <c r="J1072" s="1">
        <f t="shared" si="1286"/>
        <v>5.3733755263858924</v>
      </c>
      <c r="K1072" s="1">
        <f t="shared" si="1286"/>
        <v>6.2497653947347622</v>
      </c>
      <c r="L1072" s="1">
        <f t="shared" ref="L1072:O1072" si="1287">L1067-L1068</f>
        <v>7.263185882419406</v>
      </c>
      <c r="M1072" s="1">
        <f t="shared" si="1287"/>
        <v>7.2643320312039128</v>
      </c>
      <c r="N1072" s="1">
        <f t="shared" si="1287"/>
        <v>7.1121147928079154</v>
      </c>
      <c r="O1072" s="1">
        <f t="shared" si="1287"/>
        <v>6.7331126141049706</v>
      </c>
      <c r="P1072" s="1">
        <f>P1067-P1068</f>
        <v>7.3779337006285095</v>
      </c>
      <c r="Q1072" s="1">
        <f>Q1067-Q1068</f>
        <v>6.3359147458974325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9.1311092586602776</v>
      </c>
      <c r="G1073" s="1">
        <f t="shared" ref="G1073:O1073" si="1288">G1074</f>
        <v>10.277113027773721</v>
      </c>
      <c r="H1073" s="1">
        <f t="shared" si="1288"/>
        <v>8.0264209638863964</v>
      </c>
      <c r="I1073" s="1">
        <f t="shared" si="1288"/>
        <v>7.4203955784839684</v>
      </c>
      <c r="J1073" s="1">
        <f t="shared" si="1288"/>
        <v>6.4325473519404781</v>
      </c>
      <c r="K1073" s="1">
        <f t="shared" si="1288"/>
        <v>6.2410024334482115</v>
      </c>
      <c r="L1073" s="1">
        <f t="shared" si="1288"/>
        <v>7.1882908074183698</v>
      </c>
      <c r="M1073" s="1">
        <f t="shared" si="1288"/>
        <v>6.5577806367586975</v>
      </c>
      <c r="N1073" s="1">
        <f t="shared" si="1288"/>
        <v>3.8685076382346315</v>
      </c>
      <c r="O1073" s="1">
        <f t="shared" si="1288"/>
        <v>2.9262716713688319</v>
      </c>
      <c r="P1073" s="1">
        <f>P1074</f>
        <v>2.8812969995705973</v>
      </c>
      <c r="Q1073" s="1">
        <f>Q1074</f>
        <v>2.4208240739182743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9.1311092586602776</v>
      </c>
      <c r="G1074" s="1">
        <f>[1]Residential!C$111</f>
        <v>10.277113027773721</v>
      </c>
      <c r="H1074" s="1">
        <f>[1]Residential!D$111</f>
        <v>8.0264209638863964</v>
      </c>
      <c r="I1074" s="1">
        <f>[1]Residential!E$111</f>
        <v>7.4203955784839684</v>
      </c>
      <c r="J1074" s="1">
        <f>[1]Residential!F$111</f>
        <v>6.4325473519404781</v>
      </c>
      <c r="K1074" s="1">
        <f>[1]Residential!G$111</f>
        <v>6.2410024334482115</v>
      </c>
      <c r="L1074" s="1">
        <f>[1]Residential!H$111</f>
        <v>7.1882908074183698</v>
      </c>
      <c r="M1074" s="1">
        <f>[1]Residential!I$111</f>
        <v>6.5577806367586975</v>
      </c>
      <c r="N1074" s="1">
        <f>[1]Residential!J$111</f>
        <v>3.8685076382346315</v>
      </c>
      <c r="O1074" s="1">
        <f>[1]Residential!K$111</f>
        <v>2.9262716713688319</v>
      </c>
      <c r="P1074" s="1">
        <f>[1]Residential!L$111</f>
        <v>2.8812969995705973</v>
      </c>
      <c r="Q1074" s="1">
        <f>[1]Residential!M$111</f>
        <v>2.4208240739182743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2.6969205146053068</v>
      </c>
      <c r="G1075" s="1">
        <f t="shared" ref="G1075:O1075" si="1289">G1076</f>
        <v>3.1682761877597536</v>
      </c>
      <c r="H1075" s="1">
        <f t="shared" si="1289"/>
        <v>3.1712643020351505</v>
      </c>
      <c r="I1075" s="1">
        <f t="shared" si="1289"/>
        <v>3.3064127101107497</v>
      </c>
      <c r="J1075" s="1">
        <f t="shared" si="1289"/>
        <v>3.4242809070824838</v>
      </c>
      <c r="K1075" s="1">
        <f t="shared" si="1289"/>
        <v>3.5200823307694797</v>
      </c>
      <c r="L1075" s="1">
        <f t="shared" si="1289"/>
        <v>3.5981891764744054</v>
      </c>
      <c r="M1075" s="1">
        <f t="shared" si="1289"/>
        <v>3.6704705964088427</v>
      </c>
      <c r="N1075" s="1">
        <f t="shared" si="1289"/>
        <v>3.7237131329878341</v>
      </c>
      <c r="O1075" s="1">
        <f t="shared" si="1289"/>
        <v>3.7842978044078364</v>
      </c>
      <c r="P1075" s="1">
        <f>P1076</f>
        <v>3.7843346730624643</v>
      </c>
      <c r="Q1075" s="1">
        <f>Q1076</f>
        <v>3.7844411505423281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2.6969205146053068</v>
      </c>
      <c r="G1076" s="1">
        <f>[1]Residential!C$112</f>
        <v>3.1682761877597536</v>
      </c>
      <c r="H1076" s="1">
        <f>[1]Residential!D$112</f>
        <v>3.1712643020351505</v>
      </c>
      <c r="I1076" s="1">
        <f>[1]Residential!E$112</f>
        <v>3.3064127101107497</v>
      </c>
      <c r="J1076" s="1">
        <f>[1]Residential!F$112</f>
        <v>3.4242809070824838</v>
      </c>
      <c r="K1076" s="1">
        <f>[1]Residential!G$112</f>
        <v>3.5200823307694797</v>
      </c>
      <c r="L1076" s="1">
        <f>[1]Residential!H$112</f>
        <v>3.5981891764744054</v>
      </c>
      <c r="M1076" s="1">
        <f>[1]Residential!I$112</f>
        <v>3.6704705964088427</v>
      </c>
      <c r="N1076" s="1">
        <f>[1]Residential!J$112</f>
        <v>3.7237131329878341</v>
      </c>
      <c r="O1076" s="1">
        <f>[1]Residential!K$112</f>
        <v>3.7842978044078364</v>
      </c>
      <c r="P1076" s="1">
        <f>[1]Residential!L$112</f>
        <v>3.7843346730624643</v>
      </c>
      <c r="Q1076" s="1">
        <f>[1]Residential!M$112</f>
        <v>3.7844411505423281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0.78534779505881069</v>
      </c>
      <c r="G1077" s="1">
        <f t="shared" ref="G1077:O1077" si="1290">G1078</f>
        <v>0.94131493513083631</v>
      </c>
      <c r="H1077" s="1">
        <f t="shared" si="1290"/>
        <v>0.93754335951343293</v>
      </c>
      <c r="I1077" s="1">
        <f t="shared" si="1290"/>
        <v>0.91077408555765449</v>
      </c>
      <c r="J1077" s="1">
        <f t="shared" si="1290"/>
        <v>0.96388565556455941</v>
      </c>
      <c r="K1077" s="1">
        <f t="shared" si="1290"/>
        <v>2.0032159832070398</v>
      </c>
      <c r="L1077" s="1">
        <f t="shared" si="1290"/>
        <v>2.791875138447415</v>
      </c>
      <c r="M1077" s="1">
        <f t="shared" si="1290"/>
        <v>2.7972562927431746</v>
      </c>
      <c r="N1077" s="1">
        <f t="shared" si="1290"/>
        <v>2.2972056580381714</v>
      </c>
      <c r="O1077" s="1">
        <f t="shared" si="1290"/>
        <v>0.613539038369734</v>
      </c>
      <c r="P1077" s="1">
        <f>P1078</f>
        <v>2.4124260297984632</v>
      </c>
      <c r="Q1077" s="1">
        <f>Q1078</f>
        <v>1.491903836235015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0.78534779505881069</v>
      </c>
      <c r="G1078" s="1">
        <f>[1]Residential!C$113</f>
        <v>0.94131493513083631</v>
      </c>
      <c r="H1078" s="1">
        <f>[1]Residential!D$113</f>
        <v>0.93754335951343293</v>
      </c>
      <c r="I1078" s="1">
        <f>[1]Residential!E$113</f>
        <v>0.91077408555765449</v>
      </c>
      <c r="J1078" s="1">
        <f>[1]Residential!F$113</f>
        <v>0.96388565556455941</v>
      </c>
      <c r="K1078" s="1">
        <f>[1]Residential!G$113</f>
        <v>2.0032159832070398</v>
      </c>
      <c r="L1078" s="1">
        <f>[1]Residential!H$113</f>
        <v>2.791875138447415</v>
      </c>
      <c r="M1078" s="1">
        <f>[1]Residential!I$113</f>
        <v>2.7972562927431746</v>
      </c>
      <c r="N1078" s="1">
        <f>[1]Residential!J$113</f>
        <v>2.2972056580381714</v>
      </c>
      <c r="O1078" s="1">
        <f>[1]Residential!K$113</f>
        <v>0.613539038369734</v>
      </c>
      <c r="P1078" s="1">
        <f>[1]Residential!L$113</f>
        <v>2.4124260297984632</v>
      </c>
      <c r="Q1078" s="1">
        <f>[1]Residential!M$113</f>
        <v>1.491903836235015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2.406390279759179</v>
      </c>
      <c r="G1081" s="1">
        <f>[1]Residential!C$10-[1]Residential!C$223</f>
        <v>5.998181793742063</v>
      </c>
      <c r="H1081" s="1">
        <f>[1]Residential!D$10-[1]Residential!D$223</f>
        <v>5.9993845583422045</v>
      </c>
      <c r="I1081" s="1">
        <f>[1]Residential!E$10-[1]Residential!E$223</f>
        <v>6.0013985765478983</v>
      </c>
      <c r="J1081" s="1">
        <f>[1]Residential!F$10-[1]Residential!F$223</f>
        <v>14.76010321649335</v>
      </c>
      <c r="K1081" s="1">
        <f>[1]Residential!G$10-[1]Residential!G$223</f>
        <v>21.968668857568449</v>
      </c>
      <c r="L1081" s="1">
        <f>[1]Residential!H$10-[1]Residential!H$223</f>
        <v>21.969315448904208</v>
      </c>
      <c r="M1081" s="1">
        <f>[1]Residential!I$10-[1]Residential!I$223</f>
        <v>21.968444187750588</v>
      </c>
      <c r="N1081" s="1">
        <f>[1]Residential!J$10-[1]Residential!J$223</f>
        <v>21.9670872523855</v>
      </c>
      <c r="O1081" s="1">
        <f>[1]Residential!K$10-[1]Residential!K$223</f>
        <v>21.967248328885933</v>
      </c>
      <c r="P1081" s="1">
        <f>[1]Residential!L$10-[1]Residential!L$223</f>
        <v>21.325526542416988</v>
      </c>
      <c r="Q1081" s="1">
        <f>[1]Residential!M$10-[1]Residential!M$223</f>
        <v>15.156638139523285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26.978412156630682</v>
      </c>
      <c r="G1082" s="1">
        <f>[1]Residential!C$224</f>
        <v>25.931093248891489</v>
      </c>
      <c r="H1082" s="1">
        <f>[1]Residential!D$224</f>
        <v>25.567334812531811</v>
      </c>
      <c r="I1082" s="1">
        <f>[1]Residential!E$224</f>
        <v>25.862237627493908</v>
      </c>
      <c r="J1082" s="1">
        <f>[1]Residential!F$224</f>
        <v>25.876561663154696</v>
      </c>
      <c r="K1082" s="1">
        <f>[1]Residential!G$224</f>
        <v>25.887643016914573</v>
      </c>
      <c r="L1082" s="1">
        <f>[1]Residential!H$224</f>
        <v>25.677347830329406</v>
      </c>
      <c r="M1082" s="1">
        <f>[1]Residential!I$224</f>
        <v>25.75304164604324</v>
      </c>
      <c r="N1082" s="1">
        <f>[1]Residential!J$224</f>
        <v>26.301377641518073</v>
      </c>
      <c r="O1082" s="1">
        <f>[1]Residential!K$224</f>
        <v>25.742227589273099</v>
      </c>
      <c r="P1082" s="1">
        <f>[1]Residential!L$224</f>
        <v>25.711446616153889</v>
      </c>
      <c r="Q1082" s="1">
        <f>[1]Residential!M$224</f>
        <v>25.042851596294817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9.8846229173237479</v>
      </c>
      <c r="G1083" s="1">
        <f t="shared" ref="G1083:K1083" si="1292">SUM(G1084:G1085)</f>
        <v>10.604203681718078</v>
      </c>
      <c r="H1083" s="1">
        <f t="shared" si="1292"/>
        <v>10.986455334934428</v>
      </c>
      <c r="I1083" s="1">
        <f t="shared" si="1292"/>
        <v>12.841770520048224</v>
      </c>
      <c r="J1083" s="1">
        <f t="shared" si="1292"/>
        <v>15.965723347483001</v>
      </c>
      <c r="K1083" s="1">
        <f t="shared" si="1292"/>
        <v>18.163366735892449</v>
      </c>
      <c r="L1083" s="1">
        <f t="shared" ref="L1083:O1083" si="1293">SUM(L1084:L1085)</f>
        <v>17.509150716184731</v>
      </c>
      <c r="M1083" s="1">
        <f t="shared" si="1293"/>
        <v>18.652284201020056</v>
      </c>
      <c r="N1083" s="1">
        <f t="shared" si="1293"/>
        <v>20.160999851419703</v>
      </c>
      <c r="O1083" s="1">
        <f t="shared" si="1293"/>
        <v>21.929459329680448</v>
      </c>
      <c r="P1083" s="1">
        <f>SUM(P1084:P1085)</f>
        <v>19.503576532529618</v>
      </c>
      <c r="Q1083" s="1">
        <f>SUM(Q1084:Q1085)</f>
        <v>19.888155371725833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6.6447139078979323</v>
      </c>
      <c r="G1084" s="1">
        <f>[1]Residential!C$231-G1058</f>
        <v>6.9687280775269098</v>
      </c>
      <c r="H1084" s="1">
        <f>[1]Residential!D$231-H1058</f>
        <v>5.938417501209388</v>
      </c>
      <c r="I1084" s="1">
        <f>[1]Residential!E$231-I1058</f>
        <v>4.2427985136838178</v>
      </c>
      <c r="J1084" s="1">
        <f>[1]Residential!F$231-J1058</f>
        <v>2.1188956014921509</v>
      </c>
      <c r="K1084" s="1">
        <f>[1]Residential!G$231-K1058</f>
        <v>1.3143417700623821</v>
      </c>
      <c r="L1084" s="1">
        <f>[1]Residential!H$231-L1058</f>
        <v>0.87211928581539899</v>
      </c>
      <c r="M1084" s="1">
        <f>[1]Residential!I$231-M1058</f>
        <v>2.8431886438033067</v>
      </c>
      <c r="N1084" s="1">
        <f>[1]Residential!J$231-N1058</f>
        <v>3.524997747664643</v>
      </c>
      <c r="O1084" s="1">
        <f>[1]Residential!K$231-O1058</f>
        <v>3.5318023356753736</v>
      </c>
      <c r="P1084" s="1">
        <f>[1]Residential!L$231-P1058</f>
        <v>2.5107007840922049</v>
      </c>
      <c r="Q1084" s="1">
        <f>[1]Residential!M$231-Q1058</f>
        <v>0.98745247886421827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3.2399090094258156</v>
      </c>
      <c r="G1085" s="1">
        <f>[1]Residential!C$233-G1059</f>
        <v>3.6354756041911678</v>
      </c>
      <c r="H1085" s="1">
        <f>[1]Residential!D$233-H1059</f>
        <v>5.04803783372504</v>
      </c>
      <c r="I1085" s="1">
        <f>[1]Residential!E$233-I1059</f>
        <v>8.5989720063644057</v>
      </c>
      <c r="J1085" s="1">
        <f>[1]Residential!F$233-J1059</f>
        <v>13.846827745990851</v>
      </c>
      <c r="K1085" s="1">
        <f>[1]Residential!G$233-K1059</f>
        <v>16.849024965830068</v>
      </c>
      <c r="L1085" s="1">
        <f>[1]Residential!H$233-L1059</f>
        <v>16.637031430369333</v>
      </c>
      <c r="M1085" s="1">
        <f>[1]Residential!I$233-M1059</f>
        <v>15.80909555721675</v>
      </c>
      <c r="N1085" s="1">
        <f>[1]Residential!J$233-N1059</f>
        <v>16.636002103755061</v>
      </c>
      <c r="O1085" s="1">
        <f>[1]Residential!K$233-O1059</f>
        <v>18.397656994005075</v>
      </c>
      <c r="P1085" s="1">
        <f>[1]Residential!L$233-P1059</f>
        <v>16.992875748437413</v>
      </c>
      <c r="Q1085" s="1">
        <f>[1]Residential!M$233-Q1059</f>
        <v>18.900702892861617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6.9844751840953947</v>
      </c>
      <c r="G1086" s="1">
        <f t="shared" ref="G1086:O1086" si="1294">G1087</f>
        <v>5.9071849607476992</v>
      </c>
      <c r="H1086" s="1">
        <f t="shared" si="1294"/>
        <v>2.6497210932466473</v>
      </c>
      <c r="I1086" s="1">
        <f t="shared" si="1294"/>
        <v>0.61002810377809169</v>
      </c>
      <c r="J1086" s="1">
        <f t="shared" si="1294"/>
        <v>0.17391252178202699</v>
      </c>
      <c r="K1086" s="1">
        <f t="shared" si="1294"/>
        <v>1.5610511214039849E-3</v>
      </c>
      <c r="L1086" s="1">
        <f t="shared" si="1294"/>
        <v>1.3221499536948504E-3</v>
      </c>
      <c r="M1086" s="1">
        <f t="shared" si="1294"/>
        <v>1.3227507057236645E-3</v>
      </c>
      <c r="N1086" s="1">
        <f t="shared" si="1294"/>
        <v>1.1894658571373982E-3</v>
      </c>
      <c r="O1086" s="1">
        <f t="shared" si="1294"/>
        <v>1.4938758390230997E-3</v>
      </c>
      <c r="P1086" s="1">
        <f>P1087</f>
        <v>1.620418378587736E-3</v>
      </c>
      <c r="Q1086" s="1">
        <f>Q1087</f>
        <v>1.7090202512952436E-3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6.9844751840953947</v>
      </c>
      <c r="G1087" s="1">
        <f>[1]Residential!C$234-G1061</f>
        <v>5.9071849607476992</v>
      </c>
      <c r="H1087" s="1">
        <f>[1]Residential!D$234-H1061</f>
        <v>2.6497210932466473</v>
      </c>
      <c r="I1087" s="1">
        <f>[1]Residential!E$234-I1061</f>
        <v>0.61002810377809169</v>
      </c>
      <c r="J1087" s="1">
        <f>[1]Residential!F$234-J1061</f>
        <v>0.17391252178202699</v>
      </c>
      <c r="K1087" s="1">
        <f>[1]Residential!G$234-K1061</f>
        <v>1.5610511214039849E-3</v>
      </c>
      <c r="L1087" s="1">
        <f>[1]Residential!H$234-L1061</f>
        <v>1.3221499536948504E-3</v>
      </c>
      <c r="M1087" s="1">
        <f>[1]Residential!I$234-M1061</f>
        <v>1.3227507057236645E-3</v>
      </c>
      <c r="N1087" s="1">
        <f>[1]Residential!J$234-N1061</f>
        <v>1.1894658571373982E-3</v>
      </c>
      <c r="O1087" s="1">
        <f>[1]Residential!K$234-O1061</f>
        <v>1.4938758390230997E-3</v>
      </c>
      <c r="P1087" s="1">
        <f>[1]Residential!L$234-P1061</f>
        <v>1.620418378587736E-3</v>
      </c>
      <c r="Q1087" s="1">
        <f>[1]Residential!M$234-Q1061</f>
        <v>1.7090202512952436E-3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6.3804682049023853</v>
      </c>
      <c r="G1088" s="1">
        <f t="shared" ref="G1088:K1088" si="1295">SUM(G1089:G1090)</f>
        <v>5.177442540905453</v>
      </c>
      <c r="H1088" s="1">
        <f t="shared" si="1295"/>
        <v>8.6018250778171002</v>
      </c>
      <c r="I1088" s="1">
        <f t="shared" si="1295"/>
        <v>9.2432286125703289</v>
      </c>
      <c r="J1088" s="1">
        <f t="shared" si="1295"/>
        <v>7.0977008717458041</v>
      </c>
      <c r="K1088" s="1">
        <f t="shared" si="1295"/>
        <v>3.6112011377365025</v>
      </c>
      <c r="L1088" s="1">
        <f t="shared" ref="L1088:O1088" si="1296">SUM(L1089:L1090)</f>
        <v>2.8317430922444817</v>
      </c>
      <c r="M1088" s="1">
        <f t="shared" si="1296"/>
        <v>1.7756740287103723</v>
      </c>
      <c r="N1088" s="1">
        <f t="shared" si="1296"/>
        <v>1.5855133819895761</v>
      </c>
      <c r="O1088" s="1">
        <f t="shared" si="1296"/>
        <v>1.5021317269968395</v>
      </c>
      <c r="P1088" s="1">
        <f>SUM(P1089:P1090)</f>
        <v>1.5020887851375635</v>
      </c>
      <c r="Q1088" s="1">
        <f>SUM(Q1089:Q1090)</f>
        <v>1.3239162273549607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6.3804682049023853</v>
      </c>
      <c r="G1089" s="1">
        <f>[1]Residential!C$235-G1063</f>
        <v>5.177442540905453</v>
      </c>
      <c r="H1089" s="1">
        <f>[1]Residential!D$235-H1063</f>
        <v>8.5935929107689759</v>
      </c>
      <c r="I1089" s="1">
        <f>[1]Residential!E$235-I1063</f>
        <v>9.233595169245568</v>
      </c>
      <c r="J1089" s="1">
        <f>[1]Residential!F$235-J1063</f>
        <v>6.3861898291111245</v>
      </c>
      <c r="K1089" s="1">
        <f>[1]Residential!G$235-K1063</f>
        <v>2.9076454425459488</v>
      </c>
      <c r="L1089" s="1">
        <f>[1]Residential!H$235-L1063</f>
        <v>1.5705148194398824</v>
      </c>
      <c r="M1089" s="1">
        <f>[1]Residential!I$235-M1063</f>
        <v>1.0635254016387261</v>
      </c>
      <c r="N1089" s="1">
        <f>[1]Residential!J$235-N1063</f>
        <v>0.87312386091117578</v>
      </c>
      <c r="O1089" s="1">
        <f>[1]Residential!K$235-O1063</f>
        <v>0.78915081096240325</v>
      </c>
      <c r="P1089" s="1">
        <f>[1]Residential!L$235-P1063</f>
        <v>0.78914506775512905</v>
      </c>
      <c r="Q1089" s="1">
        <f>[1]Residential!M$235-Q1063</f>
        <v>0.61081966524631337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8.2321670481239895E-3</v>
      </c>
      <c r="I1090" s="1">
        <f>[1]Residential!E$236-I1064</f>
        <v>9.6334433247602588E-3</v>
      </c>
      <c r="J1090" s="1">
        <f>[1]Residential!F$236-J1064</f>
        <v>0.71151104263467957</v>
      </c>
      <c r="K1090" s="1">
        <f>[1]Residential!G$236-K1064</f>
        <v>0.70355569519055372</v>
      </c>
      <c r="L1090" s="1">
        <f>[1]Residential!H$236-L1064</f>
        <v>1.2612282728045994</v>
      </c>
      <c r="M1090" s="1">
        <f>[1]Residential!I$236-M1064</f>
        <v>0.71214862707164617</v>
      </c>
      <c r="N1090" s="1">
        <f>[1]Residential!J$236-N1064</f>
        <v>0.71238952107840037</v>
      </c>
      <c r="O1090" s="1">
        <f>[1]Residential!K$236-O1064</f>
        <v>0.71298091603443625</v>
      </c>
      <c r="P1090" s="1">
        <f>[1]Residential!L$236-P1064</f>
        <v>0.71294371738243445</v>
      </c>
      <c r="Q1090" s="1">
        <f>[1]Residential!M$236-Q1064</f>
        <v>0.71309656210864736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1.3170577038539562</v>
      </c>
      <c r="G1093" s="1">
        <f t="shared" ref="G1093:K1093" si="1297">SUM(G1094,G1098)</f>
        <v>1.4633952511820045</v>
      </c>
      <c r="H1093" s="1">
        <f t="shared" si="1297"/>
        <v>1.3258712839647147</v>
      </c>
      <c r="I1093" s="1">
        <f t="shared" si="1297"/>
        <v>1.0300605255897319</v>
      </c>
      <c r="J1093" s="1">
        <f t="shared" si="1297"/>
        <v>1.011360925983686</v>
      </c>
      <c r="K1093" s="1">
        <f t="shared" si="1297"/>
        <v>1.1651807644732151</v>
      </c>
      <c r="L1093" s="1">
        <f t="shared" ref="L1093:O1093" si="1298">SUM(L1094,L1098)</f>
        <v>1.3433776048203314</v>
      </c>
      <c r="M1093" s="1">
        <f t="shared" si="1298"/>
        <v>1.347842631121478</v>
      </c>
      <c r="N1093" s="1">
        <f t="shared" si="1298"/>
        <v>1.3213461275833445</v>
      </c>
      <c r="O1093" s="1">
        <f t="shared" si="1298"/>
        <v>1.2554646053126202</v>
      </c>
      <c r="P1093" s="1">
        <f>SUM(P1094,P1098)</f>
        <v>1.3628501337929539</v>
      </c>
      <c r="Q1093" s="1">
        <f>SUM(Q1094,Q1098)</f>
        <v>1.1884114971637372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2.2951109287227725E-2</v>
      </c>
      <c r="G1094" s="1">
        <f>[1]Residential!C$238-G1068</f>
        <v>1.1306942840782971E-3</v>
      </c>
      <c r="H1094" s="1">
        <f>[1]Residential!D$238-H1068</f>
        <v>7.2508775908370848E-2</v>
      </c>
      <c r="I1094" s="1">
        <f>[1]Residential!E$238-I1068</f>
        <v>7.3452409879196379E-2</v>
      </c>
      <c r="J1094" s="1">
        <f>[1]Residential!F$238-J1068</f>
        <v>7.4152019853792217E-2</v>
      </c>
      <c r="K1094" s="1">
        <f>[1]Residential!G$238-K1068</f>
        <v>7.5111067222376926E-2</v>
      </c>
      <c r="L1094" s="1">
        <f>[1]Residential!H$238-L1068</f>
        <v>7.6541570022790162E-2</v>
      </c>
      <c r="M1094" s="1">
        <f>[1]Residential!I$238-M1068</f>
        <v>8.0857633136553198E-2</v>
      </c>
      <c r="N1094" s="1">
        <f>[1]Residential!J$238-N1068</f>
        <v>8.0888324230792619E-2</v>
      </c>
      <c r="O1094" s="1">
        <f>[1]Residential!K$238-O1068</f>
        <v>8.114471227673975E-2</v>
      </c>
      <c r="P1094" s="1">
        <f>[1]Residential!L$238-P1068</f>
        <v>8.0857286129087935E-2</v>
      </c>
      <c r="Q1094" s="1">
        <f>[1]Residential!M$238-Q1068</f>
        <v>8.3385940531117642E-2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2.2951109287227725E-2</v>
      </c>
      <c r="G1095" s="1">
        <f t="shared" ref="G1095:K1097" si="1299">IFERROR(G$1094/G$1043,0)*G1044</f>
        <v>1.1306942840782971E-3</v>
      </c>
      <c r="H1095" s="1">
        <f t="shared" si="1299"/>
        <v>7.2508775908370848E-2</v>
      </c>
      <c r="I1095" s="1">
        <f t="shared" si="1299"/>
        <v>7.0110766794515306E-2</v>
      </c>
      <c r="J1095" s="1">
        <f t="shared" si="1299"/>
        <v>6.8888526348705639E-2</v>
      </c>
      <c r="K1095" s="1">
        <f t="shared" si="1299"/>
        <v>3.4169256208376859E-2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1.0540710204638887E-2</v>
      </c>
      <c r="O1095" s="1">
        <f t="shared" si="1300"/>
        <v>4.7083350280188729E-2</v>
      </c>
      <c r="P1095" s="1">
        <f t="shared" ref="P1095:Q1097" si="1301">IFERROR(P$1094/P$1043,0)*P1044</f>
        <v>5.2323600132885506E-2</v>
      </c>
      <c r="Q1095" s="1">
        <f t="shared" si="1301"/>
        <v>6.1595149676603456E-2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3.3416430846810799E-3</v>
      </c>
      <c r="J1097" s="1">
        <f t="shared" si="1299"/>
        <v>5.2634935050865786E-3</v>
      </c>
      <c r="K1097" s="1">
        <f t="shared" si="1299"/>
        <v>4.0941811014000073E-2</v>
      </c>
      <c r="L1097" s="1">
        <f t="shared" ref="L1097:O1097" si="1303">IFERROR(L$1094/L$1043,0)*L1046</f>
        <v>7.6541570022790162E-2</v>
      </c>
      <c r="M1097" s="1">
        <f t="shared" si="1303"/>
        <v>8.0857633136553198E-2</v>
      </c>
      <c r="N1097" s="1">
        <f t="shared" si="1303"/>
        <v>7.0347614026153721E-2</v>
      </c>
      <c r="O1097" s="1">
        <f t="shared" si="1303"/>
        <v>3.4061361996551028E-2</v>
      </c>
      <c r="P1097" s="1">
        <f t="shared" si="1301"/>
        <v>2.8533685996202433E-2</v>
      </c>
      <c r="Q1097" s="1">
        <f t="shared" si="1301"/>
        <v>2.1790790854514176E-2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1.2941065945667285</v>
      </c>
      <c r="G1098" s="1">
        <f>[1]Residential!C$239-G1072</f>
        <v>1.4622645568979262</v>
      </c>
      <c r="H1098" s="1">
        <f>[1]Residential!D$239-H1072</f>
        <v>1.2533625080563437</v>
      </c>
      <c r="I1098" s="1">
        <f>[1]Residential!E$239-I1072</f>
        <v>0.9566081157105355</v>
      </c>
      <c r="J1098" s="1">
        <f>[1]Residential!F$239-J1072</f>
        <v>0.93720890612989383</v>
      </c>
      <c r="K1098" s="1">
        <f>[1]Residential!G$239-K1072</f>
        <v>1.0900696972508381</v>
      </c>
      <c r="L1098" s="1">
        <f>[1]Residential!H$239-L1072</f>
        <v>1.2668360347975414</v>
      </c>
      <c r="M1098" s="1">
        <f>[1]Residential!I$239-M1072</f>
        <v>1.2669849979849248</v>
      </c>
      <c r="N1098" s="1">
        <f>[1]Residential!J$239-N1072</f>
        <v>1.2404578033525517</v>
      </c>
      <c r="O1098" s="1">
        <f>[1]Residential!K$239-O1072</f>
        <v>1.1743198930358805</v>
      </c>
      <c r="P1098" s="1">
        <f>[1]Residential!L$239-P1072</f>
        <v>1.281992847663866</v>
      </c>
      <c r="Q1098" s="1">
        <f>[1]Residential!M$239-Q1072</f>
        <v>1.1050255566326195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0.52048916444298143</v>
      </c>
      <c r="G1099" s="1">
        <f t="shared" ref="G1099:O1099" si="1304">G1100</f>
        <v>0.59725991179054816</v>
      </c>
      <c r="H1099" s="1">
        <f t="shared" si="1304"/>
        <v>0.3265131920749873</v>
      </c>
      <c r="I1099" s="1">
        <f t="shared" si="1304"/>
        <v>0.30175904566948653</v>
      </c>
      <c r="J1099" s="1">
        <f t="shared" si="1304"/>
        <v>0.26151839612421224</v>
      </c>
      <c r="K1099" s="1">
        <f t="shared" si="1304"/>
        <v>0.25371217135940327</v>
      </c>
      <c r="L1099" s="1">
        <f t="shared" si="1304"/>
        <v>0.29221532433903796</v>
      </c>
      <c r="M1099" s="1">
        <f t="shared" si="1304"/>
        <v>0.26658988324371702</v>
      </c>
      <c r="N1099" s="1">
        <f t="shared" si="1304"/>
        <v>0.15727157250711077</v>
      </c>
      <c r="O1099" s="1">
        <f t="shared" si="1304"/>
        <v>0.1189870410505911</v>
      </c>
      <c r="P1099" s="1">
        <f>P1100</f>
        <v>0.1171440023063175</v>
      </c>
      <c r="Q1099" s="1">
        <f>Q1100</f>
        <v>9.8492577011314975E-2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0.52048916444298143</v>
      </c>
      <c r="G1100" s="1">
        <f>[1]Residential!C$240-G1074</f>
        <v>0.59725991179054816</v>
      </c>
      <c r="H1100" s="1">
        <f>[1]Residential!D$240-H1074</f>
        <v>0.3265131920749873</v>
      </c>
      <c r="I1100" s="1">
        <f>[1]Residential!E$240-I1074</f>
        <v>0.30175904566948653</v>
      </c>
      <c r="J1100" s="1">
        <f>[1]Residential!F$240-J1074</f>
        <v>0.26151839612421224</v>
      </c>
      <c r="K1100" s="1">
        <f>[1]Residential!G$240-K1074</f>
        <v>0.25371217135940327</v>
      </c>
      <c r="L1100" s="1">
        <f>[1]Residential!H$240-L1074</f>
        <v>0.29221532433903796</v>
      </c>
      <c r="M1100" s="1">
        <f>[1]Residential!I$240-M1074</f>
        <v>0.26658988324371702</v>
      </c>
      <c r="N1100" s="1">
        <f>[1]Residential!J$240-N1074</f>
        <v>0.15727157250711077</v>
      </c>
      <c r="O1100" s="1">
        <f>[1]Residential!K$240-O1074</f>
        <v>0.1189870410505911</v>
      </c>
      <c r="P1100" s="1">
        <f>[1]Residential!L$240-P1074</f>
        <v>0.1171440023063175</v>
      </c>
      <c r="Q1100" s="1">
        <f>[1]Residential!M$240-Q1074</f>
        <v>9.8492577011314975E-2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0.16981095735235963</v>
      </c>
      <c r="G1101" s="1">
        <f t="shared" ref="G1101" si="1305">G1102</f>
        <v>0.19485565119687553</v>
      </c>
      <c r="H1101" s="1">
        <f t="shared" ref="H1101" si="1306">H1102</f>
        <v>0.12892324488684315</v>
      </c>
      <c r="I1101" s="1">
        <f t="shared" ref="I1101" si="1307">I1102</f>
        <v>0.13443051922642058</v>
      </c>
      <c r="J1101" s="1">
        <f t="shared" ref="J1101" si="1308">J1102</f>
        <v>0.13924056287620656</v>
      </c>
      <c r="K1101" s="1">
        <f t="shared" ref="K1101:O1101" si="1309">K1102</f>
        <v>0.14311138455696826</v>
      </c>
      <c r="L1101" s="1">
        <f t="shared" si="1309"/>
        <v>0.146284299935588</v>
      </c>
      <c r="M1101" s="1">
        <f t="shared" si="1309"/>
        <v>0.14922756908863555</v>
      </c>
      <c r="N1101" s="1">
        <f t="shared" si="1309"/>
        <v>0.15138281438808709</v>
      </c>
      <c r="O1101" s="1">
        <f t="shared" si="1309"/>
        <v>0.15385940995690195</v>
      </c>
      <c r="P1101" s="1">
        <f>P1102</f>
        <v>0.15384885333155873</v>
      </c>
      <c r="Q1101" s="1">
        <f>Q1102</f>
        <v>0.15387134737843677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0.16981095735235963</v>
      </c>
      <c r="G1102" s="1">
        <f>[1]Residential!C$241-G1076</f>
        <v>0.19485565119687553</v>
      </c>
      <c r="H1102" s="1">
        <f>[1]Residential!D$241-H1076</f>
        <v>0.12892324488684315</v>
      </c>
      <c r="I1102" s="1">
        <f>[1]Residential!E$241-I1076</f>
        <v>0.13443051922642058</v>
      </c>
      <c r="J1102" s="1">
        <f>[1]Residential!F$241-J1076</f>
        <v>0.13924056287620656</v>
      </c>
      <c r="K1102" s="1">
        <f>[1]Residential!G$241-K1076</f>
        <v>0.14311138455696826</v>
      </c>
      <c r="L1102" s="1">
        <f>[1]Residential!H$241-L1076</f>
        <v>0.146284299935588</v>
      </c>
      <c r="M1102" s="1">
        <f>[1]Residential!I$241-M1076</f>
        <v>0.14922756908863555</v>
      </c>
      <c r="N1102" s="1">
        <f>[1]Residential!J$241-N1076</f>
        <v>0.15138281438808709</v>
      </c>
      <c r="O1102" s="1">
        <f>[1]Residential!K$241-O1076</f>
        <v>0.15385940995690195</v>
      </c>
      <c r="P1102" s="1">
        <f>[1]Residential!L$241-P1076</f>
        <v>0.15384885333155873</v>
      </c>
      <c r="Q1102" s="1">
        <f>[1]Residential!M$241-Q1076</f>
        <v>0.15387134737843677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1.9867512513508359</v>
      </c>
      <c r="H1103" s="1">
        <f t="shared" ref="H1103" si="1311">H1104</f>
        <v>1.5480255856070948</v>
      </c>
      <c r="I1103" s="1">
        <f t="shared" ref="I1103" si="1312">I1104</f>
        <v>1.7009603006116254</v>
      </c>
      <c r="J1103" s="1">
        <f t="shared" ref="J1103" si="1313">J1104</f>
        <v>1.2271050371597667</v>
      </c>
      <c r="K1103" s="1">
        <f t="shared" ref="K1103:O1103" si="1314">K1104</f>
        <v>2.5495097717746291</v>
      </c>
      <c r="L1103" s="1">
        <f t="shared" si="1314"/>
        <v>3.5532546428515297</v>
      </c>
      <c r="M1103" s="1">
        <f t="shared" si="1314"/>
        <v>3.5601005821532556</v>
      </c>
      <c r="N1103" s="1">
        <f t="shared" si="1314"/>
        <v>2.9236744277731272</v>
      </c>
      <c r="O1103" s="1">
        <f t="shared" si="1314"/>
        <v>0.78083160043666699</v>
      </c>
      <c r="P1103" s="1">
        <f>P1104</f>
        <v>3.0703178906772877</v>
      </c>
      <c r="Q1103" s="1">
        <f>Q1104</f>
        <v>2.3882955554092362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1.9867512513508359</v>
      </c>
      <c r="H1104" s="1">
        <f>[1]Residential!D$242-H1078</f>
        <v>1.5480255856070948</v>
      </c>
      <c r="I1104" s="1">
        <f>[1]Residential!E$242-I1078</f>
        <v>1.7009603006116254</v>
      </c>
      <c r="J1104" s="1">
        <f>[1]Residential!F$242-J1078</f>
        <v>1.2271050371597667</v>
      </c>
      <c r="K1104" s="1">
        <f>[1]Residential!G$242-K1078</f>
        <v>2.5495097717746291</v>
      </c>
      <c r="L1104" s="1">
        <f>[1]Residential!H$242-L1078</f>
        <v>3.5532546428515297</v>
      </c>
      <c r="M1104" s="1">
        <f>[1]Residential!I$242-M1078</f>
        <v>3.5601005821532556</v>
      </c>
      <c r="N1104" s="1">
        <f>[1]Residential!J$242-N1078</f>
        <v>2.9236744277731272</v>
      </c>
      <c r="O1104" s="1">
        <f>[1]Residential!K$242-O1078</f>
        <v>0.78083160043666699</v>
      </c>
      <c r="P1104" s="1">
        <f>[1]Residential!L$242-P1078</f>
        <v>3.0703178906772877</v>
      </c>
      <c r="Q1104" s="1">
        <f>[1]Residential!M$242-Q1078</f>
        <v>2.3882955554092362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0.95000000000000084</v>
      </c>
      <c r="G1109" s="4">
        <f t="shared" ref="G1109:K1110" si="1322">IFERROR(G1058/G975,"-")</f>
        <v>0.95000000000000029</v>
      </c>
      <c r="H1109" s="4">
        <f t="shared" si="1322"/>
        <v>0.94999999999999929</v>
      </c>
      <c r="I1109" s="4">
        <f t="shared" si="1322"/>
        <v>0.95000000000000018</v>
      </c>
      <c r="J1109" s="4">
        <f t="shared" si="1322"/>
        <v>0.95000000000000051</v>
      </c>
      <c r="K1109" s="4">
        <f t="shared" si="1322"/>
        <v>0.94999999999999984</v>
      </c>
      <c r="L1109" s="4">
        <f t="shared" ref="L1109:O1109" si="1323">IFERROR(L1058/L975,"-")</f>
        <v>0.94999999999999984</v>
      </c>
      <c r="M1109" s="4">
        <f t="shared" si="1323"/>
        <v>0.95000000000000095</v>
      </c>
      <c r="N1109" s="4">
        <f t="shared" si="1323"/>
        <v>0.95000000000000062</v>
      </c>
      <c r="O1109" s="4">
        <f t="shared" si="1323"/>
        <v>0.94999999999999973</v>
      </c>
      <c r="P1109" s="4">
        <f>IFERROR(P1058/P975,"-")</f>
        <v>0.94999999999999929</v>
      </c>
      <c r="Q1109" s="4">
        <f>IFERROR(Q1058/Q975,"-")</f>
        <v>0.94999999999999984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3.2000000483414079</v>
      </c>
      <c r="G1110" s="4">
        <f t="shared" si="1322"/>
        <v>3.2533333746898125</v>
      </c>
      <c r="H1110" s="4">
        <f t="shared" si="1322"/>
        <v>3.3333333333333366</v>
      </c>
      <c r="I1110" s="4">
        <f t="shared" si="1322"/>
        <v>3.4666666666666686</v>
      </c>
      <c r="J1110" s="4">
        <f t="shared" si="1322"/>
        <v>3.5833333333333339</v>
      </c>
      <c r="K1110" s="4">
        <f t="shared" si="1322"/>
        <v>3.7000000000000006</v>
      </c>
      <c r="L1110" s="4">
        <f t="shared" ref="L1110:O1110" si="1324">IFERROR(L1059/L976,"-")</f>
        <v>3.8</v>
      </c>
      <c r="M1110" s="4">
        <f t="shared" si="1324"/>
        <v>3.9</v>
      </c>
      <c r="N1110" s="4">
        <f t="shared" si="1324"/>
        <v>3.8999999999999995</v>
      </c>
      <c r="O1110" s="4">
        <f t="shared" si="1324"/>
        <v>3.899999999999999</v>
      </c>
      <c r="P1110" s="4">
        <f>IFERROR(P1059/P976,"-")</f>
        <v>3.9000000000000017</v>
      </c>
      <c r="Q1110" s="4">
        <f>IFERROR(Q1059/Q976,"-")</f>
        <v>3.8999999999999968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0.8958333333333337</v>
      </c>
      <c r="G1111" s="4">
        <f t="shared" ref="G1111:K1111" si="1325">IFERROR(G1061/G985,"-")</f>
        <v>0.89583333333333437</v>
      </c>
      <c r="H1111" s="4">
        <f t="shared" si="1325"/>
        <v>0.89583333333333415</v>
      </c>
      <c r="I1111" s="4">
        <f t="shared" si="1325"/>
        <v>0.8958333333333347</v>
      </c>
      <c r="J1111" s="4">
        <f t="shared" si="1325"/>
        <v>0.89583333333333348</v>
      </c>
      <c r="K1111" s="4">
        <f t="shared" si="1325"/>
        <v>0.89583333333333426</v>
      </c>
      <c r="L1111" s="4">
        <f t="shared" ref="L1111:O1111" si="1326">IFERROR(L1061/L985,"-")</f>
        <v>0.89583333333333415</v>
      </c>
      <c r="M1111" s="4">
        <f t="shared" si="1326"/>
        <v>0.89583333333333448</v>
      </c>
      <c r="N1111" s="4">
        <f t="shared" si="1326"/>
        <v>0.89583333333333426</v>
      </c>
      <c r="O1111" s="4">
        <f t="shared" si="1326"/>
        <v>0.89583333333333381</v>
      </c>
      <c r="P1111" s="4">
        <f>IFERROR(P1061/P985,"-")</f>
        <v>0.89583333333333459</v>
      </c>
      <c r="Q1111" s="4">
        <f>IFERROR(Q1061/Q985,"-")</f>
        <v>0.89583333333333437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0.94999999999999951</v>
      </c>
      <c r="G1112" s="4">
        <f t="shared" ref="G1112:K1112" si="1327">IFERROR(G1063/G998,"-")</f>
        <v>0.95000000000000029</v>
      </c>
      <c r="H1112" s="4">
        <f t="shared" si="1327"/>
        <v>0.95000000000000084</v>
      </c>
      <c r="I1112" s="4">
        <f t="shared" si="1327"/>
        <v>0.9500000000000004</v>
      </c>
      <c r="J1112" s="4">
        <f t="shared" si="1327"/>
        <v>0.95000000000000029</v>
      </c>
      <c r="K1112" s="4">
        <f t="shared" si="1327"/>
        <v>0.94999999999999973</v>
      </c>
      <c r="L1112" s="4">
        <f t="shared" ref="L1112:O1112" si="1328">IFERROR(L1063/L998,"-")</f>
        <v>0.94999999999999962</v>
      </c>
      <c r="M1112" s="4">
        <f t="shared" si="1328"/>
        <v>0.95000000000000007</v>
      </c>
      <c r="N1112" s="4">
        <f t="shared" si="1328"/>
        <v>0.9499999999999994</v>
      </c>
      <c r="O1112" s="4">
        <f t="shared" si="1328"/>
        <v>0.94999999999999962</v>
      </c>
      <c r="P1112" s="4">
        <f>IFERROR(P1063/P998,"-")</f>
        <v>0.95</v>
      </c>
      <c r="Q1112" s="4">
        <f>IFERROR(Q1063/Q998,"-")</f>
        <v>0.95000000000000018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2.0000000000000009</v>
      </c>
      <c r="I1113" s="4">
        <f t="shared" si="1329"/>
        <v>2.0799999999999996</v>
      </c>
      <c r="J1113" s="4">
        <f t="shared" si="1329"/>
        <v>2.1500000000000035</v>
      </c>
      <c r="K1113" s="4">
        <f t="shared" si="1329"/>
        <v>2.220000000000002</v>
      </c>
      <c r="L1113" s="4">
        <f t="shared" ref="L1113:O1113" si="1330">IFERROR(L1064/L999,"-")</f>
        <v>2.2799999999999998</v>
      </c>
      <c r="M1113" s="4">
        <f t="shared" si="1330"/>
        <v>2.3399999999999985</v>
      </c>
      <c r="N1113" s="4">
        <f t="shared" si="1330"/>
        <v>2.3399999999999985</v>
      </c>
      <c r="O1113" s="4">
        <f t="shared" si="1330"/>
        <v>2.339999999999999</v>
      </c>
      <c r="P1113" s="4">
        <f>IFERROR(P1064/P999,"-")</f>
        <v>2.3400000000000039</v>
      </c>
      <c r="Q1113" s="4">
        <f>IFERROR(Q1064/Q999,"-")</f>
        <v>2.34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331">IFERROR(G1066/G1017,"-")</f>
        <v>0.71999999999999986</v>
      </c>
      <c r="H1114" s="4">
        <f t="shared" si="1331"/>
        <v>0.71999999999999931</v>
      </c>
      <c r="I1114" s="4">
        <f t="shared" si="1331"/>
        <v>0.72000000000000031</v>
      </c>
      <c r="J1114" s="4">
        <f t="shared" si="1331"/>
        <v>0.7200000000000002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0.71999999999999975</v>
      </c>
      <c r="G1119" s="4">
        <f t="shared" ref="G1119:K1119" si="1333">IFERROR(G1074/G1022,"-")</f>
        <v>0.71999999999999975</v>
      </c>
      <c r="H1119" s="4">
        <f t="shared" si="1333"/>
        <v>0.71999999999999964</v>
      </c>
      <c r="I1119" s="4">
        <f t="shared" si="1333"/>
        <v>0.72000000000000008</v>
      </c>
      <c r="J1119" s="4">
        <f t="shared" si="1333"/>
        <v>0.7200000000000002</v>
      </c>
      <c r="K1119" s="4">
        <f t="shared" si="1333"/>
        <v>0.7200000000000002</v>
      </c>
      <c r="L1119" s="4">
        <f t="shared" ref="L1119:O1119" si="1334">IFERROR(L1074/L1022,"-")</f>
        <v>0.71999999999999975</v>
      </c>
      <c r="M1119" s="4">
        <f t="shared" si="1334"/>
        <v>0.71999999999999986</v>
      </c>
      <c r="N1119" s="4">
        <f t="shared" si="1334"/>
        <v>0.71999999999999986</v>
      </c>
      <c r="O1119" s="4">
        <f t="shared" si="1334"/>
        <v>0.71999999999999975</v>
      </c>
      <c r="P1119" s="4">
        <f>IFERROR(P1074/P1022,"-")</f>
        <v>0.72</v>
      </c>
      <c r="Q1119" s="4">
        <f>IFERROR(Q1074/Q1022,"-")</f>
        <v>0.72000000000000075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335">IFERROR(G1076/G1027,"-")</f>
        <v>0.90000000000000024</v>
      </c>
      <c r="H1120" s="4">
        <f t="shared" si="1335"/>
        <v>0.8999999999999998</v>
      </c>
      <c r="I1120" s="4">
        <f t="shared" si="1335"/>
        <v>0.89999999999999902</v>
      </c>
      <c r="J1120" s="4">
        <f t="shared" si="1335"/>
        <v>0.89999999999999936</v>
      </c>
      <c r="K1120" s="4">
        <f t="shared" si="1335"/>
        <v>0.90000000000000013</v>
      </c>
      <c r="L1120" s="4">
        <f t="shared" ref="L1120:O1120" si="1336">IFERROR(L1076/L1027,"-")</f>
        <v>0.89999999999999991</v>
      </c>
      <c r="M1120" s="4">
        <f t="shared" si="1336"/>
        <v>0.89999999999999936</v>
      </c>
      <c r="N1120" s="4">
        <f t="shared" si="1336"/>
        <v>0.89999999999999969</v>
      </c>
      <c r="O1120" s="4">
        <f t="shared" si="1336"/>
        <v>0.9</v>
      </c>
      <c r="P1120" s="4">
        <f>IFERROR(P1076/P1027,"-")</f>
        <v>0.90000000000000013</v>
      </c>
      <c r="Q1120" s="4">
        <f>IFERROR(Q1076/Q1027,"-")</f>
        <v>0.90000000000000036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0.79000000000000092</v>
      </c>
      <c r="G1123" s="4">
        <f t="shared" ref="G1123:K1124" si="1339">IFERROR(G1084/G978,"-")</f>
        <v>0.79200000000000015</v>
      </c>
      <c r="H1123" s="4">
        <f t="shared" si="1339"/>
        <v>0.79499999999999993</v>
      </c>
      <c r="I1123" s="4">
        <f t="shared" si="1339"/>
        <v>0.79999999999999927</v>
      </c>
      <c r="J1123" s="4">
        <f t="shared" si="1339"/>
        <v>0.80499999999999916</v>
      </c>
      <c r="K1123" s="4">
        <f t="shared" si="1339"/>
        <v>0.80999999999999939</v>
      </c>
      <c r="L1123" s="4">
        <f t="shared" ref="L1123:O1123" si="1340">IFERROR(L1084/L978,"-")</f>
        <v>0.81499999999999984</v>
      </c>
      <c r="M1123" s="4">
        <f t="shared" si="1340"/>
        <v>0.81999999999999973</v>
      </c>
      <c r="N1123" s="4">
        <f t="shared" si="1340"/>
        <v>0.82000000000000095</v>
      </c>
      <c r="O1123" s="4">
        <f t="shared" si="1340"/>
        <v>0.82000000000000028</v>
      </c>
      <c r="P1123" s="4">
        <f>IFERROR(P1084/P978,"-")</f>
        <v>0.81999999999999962</v>
      </c>
      <c r="Q1123" s="4">
        <f>IFERROR(Q1084/Q978,"-")</f>
        <v>0.82000000000000073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2.8199999999999976</v>
      </c>
      <c r="G1124" s="4">
        <f t="shared" si="1339"/>
        <v>2.8260000000000014</v>
      </c>
      <c r="H1124" s="4">
        <f t="shared" si="1339"/>
        <v>2.8349999999999977</v>
      </c>
      <c r="I1124" s="4">
        <f t="shared" si="1339"/>
        <v>2.8500000000000036</v>
      </c>
      <c r="J1124" s="4">
        <f t="shared" si="1339"/>
        <v>2.9300000000000019</v>
      </c>
      <c r="K1124" s="4">
        <f t="shared" si="1339"/>
        <v>3.0099999999999971</v>
      </c>
      <c r="L1124" s="4">
        <f t="shared" ref="L1124:O1124" si="1341">IFERROR(L1085/L979,"-")</f>
        <v>3.0650000000000004</v>
      </c>
      <c r="M1124" s="4">
        <f t="shared" si="1341"/>
        <v>3.1200000000000032</v>
      </c>
      <c r="N1124" s="4">
        <f t="shared" si="1341"/>
        <v>3.120000000000001</v>
      </c>
      <c r="O1124" s="4">
        <f t="shared" si="1341"/>
        <v>3.1200000000000032</v>
      </c>
      <c r="P1124" s="4">
        <f>IFERROR(P1085/P979,"-")</f>
        <v>3.1199999999999997</v>
      </c>
      <c r="Q1124" s="4">
        <f>IFERROR(Q1085/Q979,"-")</f>
        <v>3.1200000000000028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0.70833333333333293</v>
      </c>
      <c r="G1125" s="4">
        <f t="shared" ref="G1125:K1125" si="1342">IFERROR(G1087/G991,"-")</f>
        <v>0.71458333333333379</v>
      </c>
      <c r="H1125" s="4">
        <f t="shared" si="1342"/>
        <v>0.7239583333333327</v>
      </c>
      <c r="I1125" s="4">
        <f t="shared" si="1342"/>
        <v>0.73958333333333559</v>
      </c>
      <c r="J1125" s="4">
        <f t="shared" si="1342"/>
        <v>0.74739583333333148</v>
      </c>
      <c r="K1125" s="4">
        <f t="shared" si="1342"/>
        <v>0.75520833333333359</v>
      </c>
      <c r="L1125" s="4">
        <f t="shared" ref="L1125:O1125" si="1343">IFERROR(L1087/L991,"-")</f>
        <v>0.75520833333333326</v>
      </c>
      <c r="M1125" s="4">
        <f t="shared" si="1343"/>
        <v>0.75520833333333226</v>
      </c>
      <c r="N1125" s="4">
        <f t="shared" si="1343"/>
        <v>0.75520833333333259</v>
      </c>
      <c r="O1125" s="4">
        <f t="shared" si="1343"/>
        <v>0.75520833333333337</v>
      </c>
      <c r="P1125" s="4">
        <f>IFERROR(P1087/P991,"-")</f>
        <v>0.75520833333333248</v>
      </c>
      <c r="Q1125" s="4">
        <f>IFERROR(Q1087/Q991,"-")</f>
        <v>0.75520833333333282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0.75000000000000067</v>
      </c>
      <c r="G1126" s="4">
        <f t="shared" ref="G1126:K1126" si="1344">IFERROR(G1089/G1007,"-")</f>
        <v>0.75400000000000167</v>
      </c>
      <c r="H1126" s="4">
        <f t="shared" si="1344"/>
        <v>0.75999999999999968</v>
      </c>
      <c r="I1126" s="4">
        <f t="shared" si="1344"/>
        <v>0.78295411811379156</v>
      </c>
      <c r="J1126" s="4">
        <f t="shared" si="1344"/>
        <v>0.80923825122435222</v>
      </c>
      <c r="K1126" s="4">
        <f t="shared" si="1344"/>
        <v>0.86496344604964437</v>
      </c>
      <c r="L1126" s="4">
        <f t="shared" ref="L1126:O1126" si="1345">IFERROR(L1089/L1007,"-")</f>
        <v>0.85946467699311779</v>
      </c>
      <c r="M1126" s="4">
        <f t="shared" si="1345"/>
        <v>0.95577243175134829</v>
      </c>
      <c r="N1126" s="4">
        <f t="shared" si="1345"/>
        <v>0.99034034663716297</v>
      </c>
      <c r="O1126" s="4">
        <f t="shared" si="1345"/>
        <v>1.0140204666450237</v>
      </c>
      <c r="P1126" s="4">
        <f>IFERROR(P1089/P1007,"-")</f>
        <v>0.99886980239552092</v>
      </c>
      <c r="Q1126" s="4">
        <f>IFERROR(Q1089/Q1007,"-")</f>
        <v>1.1205335663486953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1.7009999999999992</v>
      </c>
      <c r="I1127" s="4">
        <f t="shared" si="1346"/>
        <v>1.7099999999999991</v>
      </c>
      <c r="J1127" s="4">
        <f t="shared" si="1346"/>
        <v>1.7579999999999991</v>
      </c>
      <c r="K1127" s="4">
        <f t="shared" si="1346"/>
        <v>1.8060000000000005</v>
      </c>
      <c r="L1127" s="4">
        <f t="shared" ref="L1127:O1127" si="1347">IFERROR(L1090/L1008,"-")</f>
        <v>1.8390000000000002</v>
      </c>
      <c r="M1127" s="4">
        <f t="shared" si="1347"/>
        <v>1.8720000000000008</v>
      </c>
      <c r="N1127" s="4">
        <f t="shared" si="1347"/>
        <v>1.8720000000000019</v>
      </c>
      <c r="O1127" s="4">
        <f t="shared" si="1347"/>
        <v>1.8719999999999981</v>
      </c>
      <c r="P1127" s="4">
        <f>IFERROR(P1090/P1008,"-")</f>
        <v>1.8719999999999979</v>
      </c>
      <c r="Q1127" s="4">
        <f>IFERROR(Q1090/Q1008,"-")</f>
        <v>1.871999999999999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0.49999999999999956</v>
      </c>
      <c r="G1132" s="4">
        <f t="shared" ref="G1132:K1132" si="1348">IFERROR(G1100/G1024,"-")</f>
        <v>0.49999999999999961</v>
      </c>
      <c r="H1132" s="4">
        <f t="shared" si="1348"/>
        <v>0.500000000000001</v>
      </c>
      <c r="I1132" s="4">
        <f t="shared" si="1348"/>
        <v>0.49999999999999956</v>
      </c>
      <c r="J1132" s="4">
        <f t="shared" si="1348"/>
        <v>0.49999999999999956</v>
      </c>
      <c r="K1132" s="4">
        <f t="shared" si="1348"/>
        <v>0.50000000000000033</v>
      </c>
      <c r="L1132" s="4">
        <f t="shared" ref="L1132:O1132" si="1349">IFERROR(L1100/L1024,"-")</f>
        <v>0.49999999999999922</v>
      </c>
      <c r="M1132" s="4">
        <f t="shared" si="1349"/>
        <v>0.50000000000000033</v>
      </c>
      <c r="N1132" s="4">
        <f t="shared" si="1349"/>
        <v>0.50000000000000022</v>
      </c>
      <c r="O1132" s="4">
        <f t="shared" si="1349"/>
        <v>0.50000000000000011</v>
      </c>
      <c r="P1132" s="4">
        <f>IFERROR(P1100/P1024,"-")</f>
        <v>0.49999999999999911</v>
      </c>
      <c r="Q1132" s="4">
        <f>IFERROR(Q1100/Q1024,"-")</f>
        <v>0.49999999999999928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0.62500000000000144</v>
      </c>
      <c r="G1133" s="4">
        <f t="shared" ref="G1133:K1133" si="1350">IFERROR(G1102/G1029,"-")</f>
        <v>0.62500000000000033</v>
      </c>
      <c r="H1133" s="4">
        <f t="shared" si="1350"/>
        <v>0.625</v>
      </c>
      <c r="I1133" s="4">
        <f t="shared" si="1350"/>
        <v>0.62499999999999922</v>
      </c>
      <c r="J1133" s="4">
        <f t="shared" si="1350"/>
        <v>0.62500000000000078</v>
      </c>
      <c r="K1133" s="4">
        <f t="shared" si="1350"/>
        <v>0.624999999999999</v>
      </c>
      <c r="L1133" s="4">
        <f t="shared" ref="L1133:O1133" si="1351">IFERROR(L1102/L1029,"-")</f>
        <v>0.62500000000000044</v>
      </c>
      <c r="M1133" s="4">
        <f t="shared" si="1351"/>
        <v>0.62499999999999978</v>
      </c>
      <c r="N1133" s="4">
        <f t="shared" si="1351"/>
        <v>0.62499999999999956</v>
      </c>
      <c r="O1133" s="4">
        <f t="shared" si="1351"/>
        <v>0.62500000000000078</v>
      </c>
      <c r="P1133" s="4">
        <f>IFERROR(P1102/P1029,"-")</f>
        <v>0.62499999999999989</v>
      </c>
      <c r="Q1133" s="4">
        <f>IFERROR(Q1102/Q1029,"-")</f>
        <v>0.62499999999999989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139.77818987008169</v>
      </c>
      <c r="G1136" s="3">
        <f t="shared" si="1354"/>
        <v>136.04304334241743</v>
      </c>
      <c r="H1136" s="3">
        <f t="shared" si="1354"/>
        <v>120.34235151464395</v>
      </c>
      <c r="I1136" s="3">
        <f t="shared" si="1354"/>
        <v>91.763919769234874</v>
      </c>
      <c r="J1136" s="3">
        <f t="shared" si="1354"/>
        <v>63.308316140462864</v>
      </c>
      <c r="K1136" s="3">
        <f t="shared" si="1354"/>
        <v>56.359204624742716</v>
      </c>
      <c r="L1136" s="3">
        <f t="shared" ref="L1136:O1136" si="1355">L1137+L1152+L1157+L1180+L1203</f>
        <v>55.874168587902375</v>
      </c>
      <c r="M1136" s="3">
        <f t="shared" si="1355"/>
        <v>50.576766043367833</v>
      </c>
      <c r="N1136" s="3">
        <f t="shared" si="1355"/>
        <v>46.286427784784458</v>
      </c>
      <c r="O1136" s="3">
        <f t="shared" si="1355"/>
        <v>48.756382645746243</v>
      </c>
      <c r="P1136" s="3">
        <f>P1137+P1152+P1157+P1180+P1203</f>
        <v>47.323488553249362</v>
      </c>
      <c r="Q1136" s="3">
        <f>Q1137+Q1152+Q1157+Q1180+Q1203</f>
        <v>46.958349604199505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0.74024970589231598</v>
      </c>
      <c r="G1137" s="1">
        <f t="shared" ref="G1137:K1137" si="1356">SUM(G1138:G1151)</f>
        <v>1.6308808641905714</v>
      </c>
      <c r="H1137" s="1">
        <f t="shared" si="1356"/>
        <v>4.7405121696696799</v>
      </c>
      <c r="I1137" s="1">
        <f t="shared" si="1356"/>
        <v>16.682377465554417</v>
      </c>
      <c r="J1137" s="1">
        <f t="shared" si="1356"/>
        <v>33.390812762859106</v>
      </c>
      <c r="K1137" s="1">
        <f t="shared" si="1356"/>
        <v>43.18985000786008</v>
      </c>
      <c r="L1137" s="1">
        <f t="shared" ref="L1137:O1137" si="1357">SUM(L1138:L1151)</f>
        <v>46.841328842112176</v>
      </c>
      <c r="M1137" s="1">
        <f t="shared" si="1357"/>
        <v>48.245648080787497</v>
      </c>
      <c r="N1137" s="1">
        <f t="shared" si="1357"/>
        <v>44.105363211872309</v>
      </c>
      <c r="O1137" s="1">
        <f t="shared" si="1357"/>
        <v>46.672042035939832</v>
      </c>
      <c r="P1137" s="1">
        <f>SUM(P1138:P1151)</f>
        <v>45.42830421635383</v>
      </c>
      <c r="Q1137" s="1">
        <f>SUM(Q1138:Q1151)</f>
        <v>45.137892927375098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0.46788494855346346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0.37631614692109489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0.20699605830151133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0.11310549756176122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7.7225783786976148E-3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1.3839274312062359E-2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6.2328280257809305E-3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0.60562087803446496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1.0690265383826887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1.213489396510314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1.1920508408524455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1.1497462430094376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1.0864384927799033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1.0378782581379538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1.003447619243417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0.98509560167482257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6.6291021503125935E-2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0.11311785571222092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0.11377205229781523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3.0481947491102677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9.3933591405420707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11.069083627129707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11.225779228038387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10.352069861657935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9.9190606626360935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9.4312584575867948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9.0727034334585763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8.9203869195995811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4.5384003704567633E-2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9.6923611127328085E-2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3.0622143108857234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2.6913507862412751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2.9027692936380598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5.7261503397955247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5.5136066994105279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8.9790494911004366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9.1153344472065712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9.6616325152044418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13.224584740562214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10.719971326067975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0.14918845224028066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0.95708157912611258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1.0163255879499895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8.8002029048420898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14.674163973880935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16.074421460641883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15.041594127022533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14.675236607163514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13.495382584784815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11.942304449164329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7.4917892099299621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9.8541969216447072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1.5643733276602843E-4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2.568783990857293E-4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4.1382070397942306E-4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5.889368829211705E-4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5.0802110335401328E-4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5.5205552213242039E-4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3.1013438033537728E-4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1.8979768257199516E-3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3.0627969743858632E-3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3.7113900936346076E-3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4.4037451839661736E-3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3.7659898523038876E-3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2.6322071215093461E-3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9.5748466783326502E-3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3.1397092776350555E-2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1.9328894817363083E-2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1.3645381074244397E-2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2.2699907571075962E-3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2.044777737344882E-3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8.2369173168755239E-3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7.909552006068854E-3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6.5525483093707418E-3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3.3265999975829867E-3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2.0196439996812372E-2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0.1639476305942722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0.54143861780362368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1.8045453765305102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1.7131103165872923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2.2968477681109927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0.99797597923535308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0.61133513786146187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1.9358897927136368E-2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1.6985932486126887E-2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8.644943819436389E-3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1.5990565778454386E-3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2.1904288959580086E-2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3.7856092886901505E-2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1.837184683296246E-2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8.1368735821916189E-3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4.1412465418787471E-3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3.39857522171146E-3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0.31204390993444503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0.80485628769562734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0.77086007512833465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0.72925504895413495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1.6186017217640551E-4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2.5264082694731205E-4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5.3366763665051598E-4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6.9325475141671382E-4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5.8665775608401991E-4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2.8098216194988312E-3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2.708477600314345E-3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7.6312579322274192E-3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3.9969181280528351E-4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2.0536556414505551E-4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1.6680322246570589E-4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1.2711659876852387E-5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1.5680993737027759E-4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3.2473940868316798E-4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8.7808179755688401E-2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0.19787053247237987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0.15774113491250585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2.1786727313184959E-2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2.4393580450058065E-2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1.5903957665519317E-2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7.0886299964010777E-4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6.1121695241667204E-4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3.6239766089707099E-4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4.7292728468982255E-2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0.13496047556283644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0.16034217300417472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0.95941685188459824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0.93430408931317721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0.87223100159329747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0.13684087096461467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8.9777774006748148E-2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1.2377891532452531E-3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1.0132123575307998E-3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5.5747841997171857E-4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1.4068573842902317E-3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3.7498317791212089E-3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0.31580148954345283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0.29800733599940216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0.15198627570725159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0.4451317611667942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0.53318790300234065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0.53318650144911295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0.58214922603863772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0.55734120589521297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0.52179599802972998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0.2483115156537356</v>
      </c>
      <c r="J1151" s="1">
        <f>[1]Transport!F$32</f>
        <v>2.0526707862437967</v>
      </c>
      <c r="K1151" s="1">
        <f>[1]Transport!G$32</f>
        <v>6.1266864337465581</v>
      </c>
      <c r="L1151" s="1">
        <f>[1]Transport!H$32</f>
        <v>10.222527574163397</v>
      </c>
      <c r="M1151" s="1">
        <f>[1]Transport!I$32</f>
        <v>11.3886855792641</v>
      </c>
      <c r="N1151" s="1">
        <f>[1]Transport!J$32</f>
        <v>8.909133591472818</v>
      </c>
      <c r="O1151" s="1">
        <f>[1]Transport!K$32</f>
        <v>13.179285251238781</v>
      </c>
      <c r="P1151" s="1">
        <f>[1]Transport!L$32</f>
        <v>13.278498266372885</v>
      </c>
      <c r="Q1151" s="1">
        <f>[1]Transport!M$32</f>
        <v>13.389729143099826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1.0370735669154637E-3</v>
      </c>
      <c r="G1152" s="1">
        <f t="shared" ref="G1152:K1152" si="1362">SUM(G1153:G1156)</f>
        <v>2.49602795625028E-3</v>
      </c>
      <c r="H1152" s="1">
        <f t="shared" si="1362"/>
        <v>2.7036090213575091E-3</v>
      </c>
      <c r="I1152" s="1">
        <f t="shared" si="1362"/>
        <v>6.5007161594182207E-4</v>
      </c>
      <c r="J1152" s="1">
        <f t="shared" si="1362"/>
        <v>6.1254851813276247E-4</v>
      </c>
      <c r="K1152" s="1">
        <f t="shared" si="1362"/>
        <v>5.3332841103771072E-4</v>
      </c>
      <c r="L1152" s="1">
        <f t="shared" ref="L1152:O1152" si="1363">SUM(L1153:L1156)</f>
        <v>4.2566869297575987E-4</v>
      </c>
      <c r="M1152" s="1">
        <f t="shared" si="1363"/>
        <v>4.0008279628182673E-4</v>
      </c>
      <c r="N1152" s="1">
        <f t="shared" si="1363"/>
        <v>4.5291968399222064E-4</v>
      </c>
      <c r="O1152" s="1">
        <f t="shared" si="1363"/>
        <v>3.5504634756408399E-4</v>
      </c>
      <c r="P1152" s="1">
        <f>SUM(P1153:P1156)</f>
        <v>4.1261897059801094E-4</v>
      </c>
      <c r="Q1152" s="1">
        <f>SUM(Q1153:Q1156)</f>
        <v>3.5609594791575718E-4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1.3051736295219556E-4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1.9188437626822149E-4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5.6688560280557623E-5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8.2784635213342984E-5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8.4953109610501392E-5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6.1169629071460921E-5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5.7359916880122503E-5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6.9228370694351634E-5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4.9938269407514325E-5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6.3288459001093435E-5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5.1234917060234105E-5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1.3435843198765629E-4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2.3106825904565476E-4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2.8843420786078328E-4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1.7120172780951467E-4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1.4670191618118043E-4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1.398138853889869E-4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1.1238613066585547E-4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1.0433813056099881E-4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1.1725691424300612E-4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9.2269743857331641E-5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1.0678116077676265E-4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9.3778000157232662E-5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9.0271513492780743E-4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2.0241092580353089E-3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2.0543692154129131E-3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2.9615898681425979E-4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2.2771487001779252E-4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1.6026420026761377E-4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1.3152532678917492E-4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1.2526390125662759E-4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1.3899866424433102E-4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1.1191125083098607E-4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1.2567674012271284E-4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1.0972109871734734E-4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1.1033307621712078E-4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1.6892122181559152E-4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1.2602234103748999E-4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1.5534709672044658E-4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1.4829721577060866E-4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1.2058760644926857E-4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1.1312084758407782E-4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1.2743573481053188E-4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1.0092708346825195E-4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1.1687261069744201E-4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1.0136193198094307E-4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77.102613767172357</v>
      </c>
      <c r="G1157" s="1">
        <f t="shared" ref="G1157:K1157" si="1364">SUM(G1162:G1179)</f>
        <v>75.467424028186869</v>
      </c>
      <c r="H1157" s="1">
        <f t="shared" si="1364"/>
        <v>68.413934135799721</v>
      </c>
      <c r="I1157" s="1">
        <f t="shared" si="1364"/>
        <v>45.557402658638892</v>
      </c>
      <c r="J1157" s="1">
        <f t="shared" si="1364"/>
        <v>19.91639600968648</v>
      </c>
      <c r="K1157" s="1">
        <f t="shared" si="1364"/>
        <v>7.991022979680702</v>
      </c>
      <c r="L1157" s="1">
        <f t="shared" ref="L1157:O1157" si="1365">SUM(L1162:L1179)</f>
        <v>4.8611300828219735</v>
      </c>
      <c r="M1157" s="1">
        <f t="shared" si="1365"/>
        <v>1.3116032560384683</v>
      </c>
      <c r="N1157" s="1">
        <f t="shared" si="1365"/>
        <v>1.2500800347617085</v>
      </c>
      <c r="O1157" s="1">
        <f t="shared" si="1365"/>
        <v>1.2314177249800331</v>
      </c>
      <c r="P1157" s="1">
        <f>SUM(P1162:P1179)</f>
        <v>1.1194528639276125</v>
      </c>
      <c r="Q1157" s="1">
        <f>SUM(Q1162:Q1179)</f>
        <v>1.0756618273104772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72.881854454400354</v>
      </c>
      <c r="G1158" s="1">
        <f t="shared" si="1366"/>
        <v>71.336167306530342</v>
      </c>
      <c r="H1158" s="1">
        <f t="shared" si="1366"/>
        <v>64.668934468293045</v>
      </c>
      <c r="I1158" s="1">
        <f t="shared" si="1366"/>
        <v>43.062957778289956</v>
      </c>
      <c r="J1158" s="1">
        <f t="shared" si="1366"/>
        <v>18.60644882696899</v>
      </c>
      <c r="K1158" s="1">
        <f>IF(K1157-K1159&lt;0,0,K1157-K1159)</f>
        <v>5.374923254791212</v>
      </c>
      <c r="L1158" s="1">
        <f t="shared" ref="L1158:O1158" si="1367">IF(L1157-L1159&lt;0,0,L1157-L1159)</f>
        <v>3.1412790589348543</v>
      </c>
      <c r="M1158" s="1">
        <f t="shared" si="1367"/>
        <v>0</v>
      </c>
      <c r="N1158" s="1">
        <f t="shared" si="1367"/>
        <v>0</v>
      </c>
      <c r="O1158" s="1">
        <f t="shared" si="1367"/>
        <v>0</v>
      </c>
      <c r="P1158" s="1">
        <f>IF(P1157-P1159&lt;0,0,P1157-P1159)</f>
        <v>0</v>
      </c>
      <c r="Q1158" s="1">
        <f>IF(Q1157-Q1159&lt;0,0,Q1157-Q1159)</f>
        <v>0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4.2207593127720102</v>
      </c>
      <c r="G1159" s="1">
        <f t="shared" ref="G1159" si="1369">SUM(G1160:G1161)</f>
        <v>4.1312567216565332</v>
      </c>
      <c r="H1159" s="1">
        <f t="shared" ref="H1159" si="1370">SUM(H1160:H1161)</f>
        <v>3.7449996675066726</v>
      </c>
      <c r="I1159" s="1">
        <f t="shared" ref="I1159" si="1371">SUM(I1160:I1161)</f>
        <v>2.4944448803489356</v>
      </c>
      <c r="J1159" s="1">
        <f t="shared" ref="J1159" si="1372">SUM(J1160:J1161)</f>
        <v>1.3099471827174918</v>
      </c>
      <c r="K1159" s="1">
        <f t="shared" ref="K1159" si="1373">SUM(K1160:K1161)</f>
        <v>2.6160997248894899</v>
      </c>
      <c r="L1159" s="1">
        <f t="shared" ref="L1159:O1159" si="1374">SUM(L1160:L1161)</f>
        <v>1.719851023887119</v>
      </c>
      <c r="M1159" s="1">
        <f t="shared" si="1374"/>
        <v>1.3161148807691163</v>
      </c>
      <c r="N1159" s="1">
        <f t="shared" si="1374"/>
        <v>1.255397302659002</v>
      </c>
      <c r="O1159" s="1">
        <f t="shared" si="1374"/>
        <v>1.2365032084982199</v>
      </c>
      <c r="P1159" s="1">
        <f>SUM(P1160:P1161)</f>
        <v>1.1233568413848125</v>
      </c>
      <c r="Q1159" s="1">
        <f>SUM(Q1160:Q1161)</f>
        <v>1.0793499557627388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4.2207593127720102</v>
      </c>
      <c r="G1160" s="1">
        <f>[1]Transport!C$25/SUM([1]Transport!C$21,[1]Transport!C$25)*G1157*(G$35+G$600)/(G$35+G$600+G$39)</f>
        <v>4.1312567216565332</v>
      </c>
      <c r="H1160" s="1">
        <f>[1]Transport!D$25/SUM([1]Transport!D$21,[1]Transport!D$25)*H1157*(H$35+H$600)/(H$35+H$600+H$39)</f>
        <v>3.7449996675066726</v>
      </c>
      <c r="I1160" s="1">
        <f>[1]Transport!E$25/SUM([1]Transport!E$21,[1]Transport!E$25)*I1157*(I$35+I$600)/(I$35+I$600+I$39)</f>
        <v>2.4944448803489356</v>
      </c>
      <c r="J1160" s="1">
        <f>[1]Transport!F$25/SUM([1]Transport!F$21,[1]Transport!F$25)*J1157*(J$35+J$600)/(J$35+J$600+J$39)</f>
        <v>1.3099471827174918</v>
      </c>
      <c r="K1160" s="1">
        <f>[1]Transport!G$25/SUM([1]Transport!G$21,[1]Transport!G$25)*K1157*(K$35+K$600)/(K$35+K$600+K$39)</f>
        <v>0.44421816042787493</v>
      </c>
      <c r="L1160" s="1">
        <f>[1]Transport!H$25/SUM([1]Transport!H$21,[1]Transport!H$25)*L1157*(L$35+L$600)/(L$35+L$600+L$39)</f>
        <v>0.48427163794189604</v>
      </c>
      <c r="M1160" s="1">
        <f>[1]Transport!I$25/SUM([1]Transport!I$21,[1]Transport!I$25)*M1157*(M$35+M$600)/(M$35+M$600+M$39)</f>
        <v>1.0091202850176755</v>
      </c>
      <c r="N1160" s="1">
        <f>[1]Transport!J$25/SUM([1]Transport!J$21,[1]Transport!J$25)*N1157*(N$35+N$600)/(N$35+N$600+N$39)</f>
        <v>0.84345184448827626</v>
      </c>
      <c r="O1160" s="1">
        <f>[1]Transport!K$25/SUM([1]Transport!K$21,[1]Transport!K$25)*O1157*(O$35+O$600)/(O$35+O$600+O$39)</f>
        <v>0.88782848423749638</v>
      </c>
      <c r="P1160" s="1">
        <f>[1]Transport!L$25/SUM([1]Transport!L$21,[1]Transport!L$25)*P1157*(P$35+P$600)/(P$35+P$600+P$39)</f>
        <v>0.85872309958385062</v>
      </c>
      <c r="Q1160" s="1">
        <f>[1]Transport!M$25/SUM([1]Transport!M$21,[1]Transport!M$25)*Q1157*(Q$35+Q$600)/(Q$35+Q$600+Q$39)</f>
        <v>0.83770218528691143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2.1718815644616152</v>
      </c>
      <c r="L1161" s="1">
        <f>(L$39+L$719)/([1]Transport!H$21+[1]Transport!H$25)*L1157</f>
        <v>1.2355793859452229</v>
      </c>
      <c r="M1161" s="1">
        <f>(M$39+M$719)/([1]Transport!I$21+[1]Transport!I$25)*M1157</f>
        <v>0.30699459575144089</v>
      </c>
      <c r="N1161" s="1">
        <f>(N$39+N$719)/([1]Transport!J$21+[1]Transport!J$25)*N1157</f>
        <v>0.41194545817072575</v>
      </c>
      <c r="O1161" s="1">
        <f>(O$39+O$719)/([1]Transport!K$21+[1]Transport!K$25)*O1157</f>
        <v>0.3486747242607236</v>
      </c>
      <c r="P1161" s="1">
        <f>(P$39+P$719)/([1]Transport!L$21+[1]Transport!L$25)*P1157</f>
        <v>0.26463374180096189</v>
      </c>
      <c r="Q1161" s="1">
        <f>(Q$39+Q$719)/([1]Transport!M$21+[1]Transport!M$25)*Q1157</f>
        <v>0.24164777047582739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1.2541112626187498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1.2429143541814733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0.91479163914787598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0.43897452872575632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4.3765269730645942E-2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5.3500188019975067E-2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3.621353011015925E-2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2.3162266034957822E-2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3.1221191511293634E-3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7.4243506268151271E-4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0.13791161694805115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0.30108057000886479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1.0069692563895059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0.85832954775149173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0.37861779177355998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5.3130985286351469E-2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0.10046362397646418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1.1139286900001315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1.0614945989314519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0.84934086152026433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0.2713933126574618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1.063118235950133E-3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9.024983511985249E-2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0.13577792875001207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0.12474237400806548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0.10540257026245131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1.7013526486229572E-2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5.6516799740666875E-4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63.987722690820299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54.597307736396473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32.965850405568837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14.208528973556069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0.46651934641652165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0.95860062361181619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1.8886599727561797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1.1039203728351594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0.51540735549469696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6.9487855465876158E-2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3.4902295025837793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5.3119871566865058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7.4778098210215775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6.0776407349356782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1.1809808223120131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0.16436966538474479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3.6146492495024369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5.7441014617196107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11.206955708391146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9.4352223378278524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3.7362320342463784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0.51861774743453926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3.5908142473844711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5.2554136306171637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9.5481112767176999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7.9486691994052219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2.9470128121136598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0.31263129151821545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3.3137809833145611E-4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7.2298039251251665E-4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2.1328275934540532E-3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1.6806561907091705E-3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8.7546076734966623E-4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3.8725722596142325E-4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9.8509410871679224E-4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2.9283715115248645E-3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2.171057985860658E-3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1.0661929956681799E-3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4.4593744051192266E-4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1.1461596544825603E-3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2.5171735978229675E-3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1.8615597359299839E-3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8.5056415292179182E-4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4.8287453449296546E-4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1.3198728123623897E-3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4.2119835576409038E-3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3.0963843541522203E-3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1.4833512933442291E-3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4.4472978081206143E-4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3.3502435485778018E-3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4.446871227343341E-3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4.2032097271882335E-3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4.5305295012675901E-3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2.398052521203196E-3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1.9295062299594498E-3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7.2519672642919674E-4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4.3972948032354776E-3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7.0448761465316378E-3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8.2608300548142818E-3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9.9194342619271705E-3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8.0932100369720872E-2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0.16317597773505177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0.14131840559290554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0.34959582609644652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0.14900481066287666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6.8290803003322437E-2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6.5768464344751329E-3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3.8539925790890012E-3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1.5120143903682409E-2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1.4528234793710534E-2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1.1628772312465022E-2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6.0224205488445155E-3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8.2438709107698363E-2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0.27556004930892825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1.7736784164516692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3.8706366848152314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10.588846579243311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6.7622490929872123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4.8429398200181515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1.3018843661606823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0.77525290302078065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2.478070021677186E-2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2.0891779300307771E-2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1.0846327107144922E-2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0.16236158281288338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0.30907797030296769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0.25871775251721729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0.27198518888468176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0.11542465777724195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3.3201195573914252E-2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9.6839101393877049E-3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5.1397005722678369E-3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0.45530969303400998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1.185063913823019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1.0786714822600254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1.0488736453925607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61.823636694818497</v>
      </c>
      <c r="G1180" s="1">
        <f t="shared" ref="G1180:K1180" si="1375">SUM(G1185:G1202)</f>
        <v>58.831207937409062</v>
      </c>
      <c r="H1180" s="1">
        <f t="shared" si="1375"/>
        <v>47.06788207396184</v>
      </c>
      <c r="I1180" s="1">
        <f t="shared" si="1375"/>
        <v>29.521850629166352</v>
      </c>
      <c r="J1180" s="1">
        <f t="shared" si="1375"/>
        <v>9.9996855627583514</v>
      </c>
      <c r="K1180" s="1">
        <f t="shared" si="1375"/>
        <v>5.1774785676073805</v>
      </c>
      <c r="L1180" s="1">
        <f t="shared" ref="L1180:O1180" si="1376">SUM(L1185:L1202)</f>
        <v>4.171283994275246</v>
      </c>
      <c r="M1180" s="1">
        <f t="shared" si="1376"/>
        <v>1.0191146237455893</v>
      </c>
      <c r="N1180" s="1">
        <f t="shared" si="1376"/>
        <v>0.93053161846644583</v>
      </c>
      <c r="O1180" s="1">
        <f t="shared" si="1376"/>
        <v>0.85256783847880979</v>
      </c>
      <c r="P1180" s="1">
        <f>SUM(P1185:P1202)</f>
        <v>0.7753188539973187</v>
      </c>
      <c r="Q1180" s="1">
        <f>SUM(Q1185:Q1202)</f>
        <v>0.74443875356601252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60.306681458941028</v>
      </c>
      <c r="G1181" s="1">
        <f t="shared" ref="G1181:K1181" si="1377">IF(G1180-G1182&lt;0,0,G1180-G1182)</f>
        <v>57.297949307564842</v>
      </c>
      <c r="H1181" s="1">
        <f t="shared" si="1377"/>
        <v>44.95537581770926</v>
      </c>
      <c r="I1181" s="1">
        <f t="shared" si="1377"/>
        <v>27.913399724590874</v>
      </c>
      <c r="J1181" s="1">
        <f t="shared" si="1377"/>
        <v>9.1748770191749571</v>
      </c>
      <c r="K1181" s="1">
        <f t="shared" si="1377"/>
        <v>4.3721408310531915</v>
      </c>
      <c r="L1181" s="1">
        <f t="shared" ref="L1181:O1181" si="1378">IF(L1180-L1182&lt;0,0,L1180-L1182)</f>
        <v>2.761136528861472</v>
      </c>
      <c r="M1181" s="1">
        <f t="shared" si="1378"/>
        <v>0</v>
      </c>
      <c r="N1181" s="1">
        <f t="shared" si="1378"/>
        <v>0</v>
      </c>
      <c r="O1181" s="1">
        <f t="shared" si="1378"/>
        <v>0</v>
      </c>
      <c r="P1181" s="1">
        <f>IF(P1180-P1182&lt;0,0,P1180-P1182)</f>
        <v>0</v>
      </c>
      <c r="Q1181" s="1">
        <f>IF(Q1180-Q1182&lt;0,0,Q1180-Q1182)</f>
        <v>0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1.5169552358774714</v>
      </c>
      <c r="G1182" s="1">
        <f t="shared" ref="G1182" si="1382">SUM(G1183:G1184)</f>
        <v>1.533258629844217</v>
      </c>
      <c r="H1182" s="1">
        <f t="shared" ref="H1182" si="1383">SUM(H1183:H1184)</f>
        <v>2.1125062562525772</v>
      </c>
      <c r="I1182" s="1">
        <f t="shared" ref="I1182" si="1384">SUM(I1183:I1184)</f>
        <v>1.6084509045754753</v>
      </c>
      <c r="J1182" s="1">
        <f t="shared" ref="J1182" si="1385">SUM(J1183:J1184)</f>
        <v>0.82480854358339373</v>
      </c>
      <c r="K1182" s="1">
        <f t="shared" ref="K1182" si="1386">SUM(K1183:K1184)</f>
        <v>0.80533773655418905</v>
      </c>
      <c r="L1182" s="1">
        <f t="shared" ref="L1182:O1182" si="1387">SUM(L1183:L1184)</f>
        <v>1.410147465413774</v>
      </c>
      <c r="M1182" s="1">
        <f t="shared" si="1387"/>
        <v>1.0210639333232772</v>
      </c>
      <c r="N1182" s="1">
        <f t="shared" si="1387"/>
        <v>0.93324636268528482</v>
      </c>
      <c r="O1182" s="1">
        <f t="shared" si="1387"/>
        <v>0.85415572085332969</v>
      </c>
      <c r="P1182" s="1">
        <f>SUM(P1183:P1184)</f>
        <v>0.7760977813618668</v>
      </c>
      <c r="Q1182" s="1">
        <f>SUM(Q1183:Q1184)</f>
        <v>0.74490374346259181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1.5169552358774714</v>
      </c>
      <c r="G1183" s="1">
        <f>[1]Transport!C$26/SUM([1]Transport!C$22,[1]Transport!C$26)*G1180*(G$34+G$582)/(G$34+G$582+G$38)</f>
        <v>1.533258629844217</v>
      </c>
      <c r="H1183" s="1">
        <f>[1]Transport!D$26/SUM([1]Transport!D$22,[1]Transport!D$26)*H1180*(H$34+H$582)/(H$34+H$582+H$38)</f>
        <v>2.1125062562525772</v>
      </c>
      <c r="I1183" s="1">
        <f>[1]Transport!E$26/SUM([1]Transport!E$22,[1]Transport!E$26)*I1180*(I$34+I$582)/(I$34+I$582+I$38)</f>
        <v>1.6084509045754753</v>
      </c>
      <c r="J1183" s="1">
        <f>[1]Transport!F$26/SUM([1]Transport!F$22,[1]Transport!F$26)*J1180*(J$34+J$582)/(J$34+J$582+J$38)</f>
        <v>0.80163989385580936</v>
      </c>
      <c r="K1183" s="1">
        <f>[1]Transport!G$26/SUM([1]Transport!G$22,[1]Transport!G$26)*K1180*(K$34+K$582)/(K$34+K$582+K$38)</f>
        <v>0.65609690158369416</v>
      </c>
      <c r="L1183" s="1">
        <f>[1]Transport!H$26/SUM([1]Transport!H$22,[1]Transport!H$26)*L1180*(L$34+L$582)/(L$34+L$582+L$38)</f>
        <v>1.2749153870972498</v>
      </c>
      <c r="M1183" s="1">
        <f>[1]Transport!I$26/SUM([1]Transport!I$22,[1]Transport!I$26)*M1180*(M$34+M$582)/(M$34+M$582+M$38)</f>
        <v>0.88842269174758803</v>
      </c>
      <c r="N1183" s="1">
        <f>[1]Transport!J$26/SUM([1]Transport!J$22,[1]Transport!J$26)*N1180*(N$34+N$582)/(N$34+N$582+N$38)</f>
        <v>0.74212309796789533</v>
      </c>
      <c r="O1183" s="1">
        <f>[1]Transport!K$26/SUM([1]Transport!K$22,[1]Transport!K$26)*O1180*(O$34+O$582)/(O$34+O$582+O$38)</f>
        <v>0.74491972317223254</v>
      </c>
      <c r="P1183" s="1">
        <f>[1]Transport!L$26/SUM([1]Transport!L$22,[1]Transport!L$26)*P1180*(P$34+P$582)/(P$34+P$582+P$38)</f>
        <v>0.7225462548010273</v>
      </c>
      <c r="Q1183" s="1">
        <f>[1]Transport!M$26/SUM([1]Transport!M$22,[1]Transport!M$26)*Q1180*(Q$34+Q$582)/(Q$34+Q$582+Q$38)</f>
        <v>0.71418190518255331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2.3168649727584409E-2</v>
      </c>
      <c r="K1184" s="1">
        <f>(K$38+K$718)/([1]Transport!G$22+[1]Transport!G$26)*K1180</f>
        <v>0.14924083497049492</v>
      </c>
      <c r="L1184" s="1">
        <f>(L$38+L$718)/([1]Transport!H$22+[1]Transport!H$26)*L1180</f>
        <v>0.13523207831652428</v>
      </c>
      <c r="M1184" s="1">
        <f>(M$38+M$718)/([1]Transport!I$22+[1]Transport!I$26)*M1180</f>
        <v>0.13264124157568902</v>
      </c>
      <c r="N1184" s="1">
        <f>(N$38+N$718)/([1]Transport!J$22+[1]Transport!J$26)*N1180</f>
        <v>0.19112326471738952</v>
      </c>
      <c r="O1184" s="1">
        <f>(O$38+O$718)/([1]Transport!K$22+[1]Transport!K$26)*O1180</f>
        <v>0.10923599768109711</v>
      </c>
      <c r="P1184" s="1">
        <f>(P$38+P$718)/([1]Transport!L$22+[1]Transport!L$26)*P1180</f>
        <v>5.3551526560839467E-2</v>
      </c>
      <c r="Q1184" s="1">
        <f>(Q$38+Q$718)/([1]Transport!M$22+[1]Transport!M$26)*Q1180</f>
        <v>3.0721838280038473E-2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8.4098928698956571E-5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6.2800316095826237E-4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1.0512267569407726E-3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2.9259750176644527E-3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2.201285154403175E-3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1.1529785114166079E-3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2.6965263139600427E-3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0.48112268021501337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1.4596542726983837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1.2504105679888908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0.62114675547905795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7.3912336494852765E-2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2.7871922998950568E-2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4.6448841793395451E-2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4.5922698324169897E-2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3.4748406065019111E-2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7.5894931197926195E-3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4.6663498959435151E-4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3.4820751059172539E-2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7.2165912286381625E-2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7.0227194465858025E-2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5.8025699917347622E-2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1.3984976423298715E-2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5.7531717090223333E-4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53.910607838145083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48.700971326989226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35.23762594460328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15.227362900115608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5.0669334500207707E-3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3.1233569222906002E-2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3.0918495874440639E-2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1.8768367759289563E-2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6.612940897009807E-3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8.4834228068735268E-4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1.2206832860174184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1.2843764326583609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1.2757292644881448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0.83314643523501231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2.3683825065475051E-2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8.676766932580064E-4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4.6858847206581746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5.327154802156703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5.2776971517683648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4.0295596247884484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0.13929222790554033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7.0198207134390179E-4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1.9299210589973022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2.2102727892896894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2.1748691146178269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1.6695693354496399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9.7960685984932169E-2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5.4435250910264416E-4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2.6892066622792842E-4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5.3760534352700667E-4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2.0384115084996941E-3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1.6237982260744771E-3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8.719508007239313E-4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3.2500671074993907E-4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7.5166554713677956E-4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2.3377878280169979E-3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1.725462054267537E-3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8.4451119024665344E-4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3.7035671579653794E-4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8.6405497122040407E-4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1.9349308421307873E-3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1.4315671073838073E-3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6.6075572777364513E-4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3.0390410989729913E-4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6.938878417555288E-4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1.4899730115375072E-3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1.1034976822763619E-3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5.1616146162230018E-4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4.7321987180786263E-5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3.4025505793435639E-3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4.2840506078761663E-3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5.3284578044831129E-3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5.3470305070559589E-3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2.7691113765082624E-3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1.0017025145305062E-2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6.2127404348447995E-3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1.7071823011491752E-2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9.0973770559998044E-4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4.8448094007045797E-4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4.1786817814657025E-4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3.9045040969481479E-5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2.8202905403794183E-3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4.6027360350412725E-3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2.7783935410891587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1.664560215815053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0.80306751952056044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7.6875676190759426E-2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4.5002332477665739E-2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2.8668552124727409E-2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1.309795872173248E-3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1.1393111313857472E-3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7.154893621217044E-4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2.100865533351841E-4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0.63573360929684419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1.4388447261898709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1.1496953023475753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5.5442579133351204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3.6435440373451136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2.6318364544301618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0.17629850612207312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0.11254222588620652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1.6135579366349788E-3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1.3472850512212251E-3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8.1112232495923699E-4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5.7031046682221569E-3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3.3608941017177159E-2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4.3607983828021078E-2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2.4561149123980295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1.8671638880016088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0.64613489946367375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1.4525548385090199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0.79160104471100567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0.77224901744402019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0.84873474696440154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0.77234777687464129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0.74249427370078502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0.11065262863159962</v>
      </c>
      <c r="G1203" s="1">
        <f t="shared" ref="G1203:K1203" si="1388">SUM(G1208:G1212)</f>
        <v>0.11103448467468213</v>
      </c>
      <c r="H1203" s="1">
        <f t="shared" si="1388"/>
        <v>0.11731952619134731</v>
      </c>
      <c r="I1203" s="1">
        <f t="shared" si="1388"/>
        <v>1.638944259266693E-3</v>
      </c>
      <c r="J1203" s="1">
        <f t="shared" si="1388"/>
        <v>8.0925664079151182E-4</v>
      </c>
      <c r="K1203" s="1">
        <f t="shared" si="1388"/>
        <v>3.1974118351696157E-4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0.10219643063015227</v>
      </c>
      <c r="G1204" s="1">
        <f t="shared" ref="G1204:K1204" si="1390">IF(G1203-G1205&lt;0,0,G1203-G1205)</f>
        <v>9.747828422240766E-2</v>
      </c>
      <c r="H1204" s="1">
        <f t="shared" si="1390"/>
        <v>0.11660014593197079</v>
      </c>
      <c r="I1204" s="1">
        <f t="shared" si="1390"/>
        <v>1.6286917141583332E-3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8.4561980014473612E-3</v>
      </c>
      <c r="G1205" s="1">
        <f t="shared" ref="G1205" si="1392">SUM(G1206:G1207)</f>
        <v>1.3556200452274467E-2</v>
      </c>
      <c r="H1205" s="1">
        <f t="shared" ref="H1205" si="1393">SUM(H1206:H1207)</f>
        <v>7.1938025937651304E-4</v>
      </c>
      <c r="I1205" s="1">
        <f t="shared" ref="I1205" si="1394">SUM(I1206:I1207)</f>
        <v>1.025254510835978E-5</v>
      </c>
      <c r="J1205" s="1">
        <f t="shared" ref="J1205" si="1395">SUM(J1206:J1207)</f>
        <v>4.0872253464046916E-2</v>
      </c>
      <c r="K1205" s="1">
        <f t="shared" ref="K1205" si="1396">SUM(K1206:K1207)</f>
        <v>8.1851128109779476E-3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8.4561980014473612E-3</v>
      </c>
      <c r="G1206" s="1">
        <f>IF(SUM([1]Transport!C$24,[1]Transport!C$27)=0,0,[1]Transport!C$27/SUM([1]Transport!C$24,[1]Transport!C$27)*G1203*(G$47+G$614)/(G$47+G$614+G$49))</f>
        <v>1.3556200452274467E-2</v>
      </c>
      <c r="H1206" s="1">
        <f>IF(SUM([1]Transport!D$24,[1]Transport!D$27)=0,0,[1]Transport!D$27/SUM([1]Transport!D$24,[1]Transport!D$27)*H1203*(H$47+H$614)/(H$47+H$614+H$49))</f>
        <v>7.1938025937651304E-4</v>
      </c>
      <c r="I1206" s="1">
        <f>IF(SUM([1]Transport!E$24,[1]Transport!E$27)=0,0,[1]Transport!E$27/SUM([1]Transport!E$24,[1]Transport!E$27)*I1203*(I$47+I$614)/(I$47+I$614+I$49))</f>
        <v>1.025254510835978E-5</v>
      </c>
      <c r="J1206" s="1">
        <f>IF(SUM([1]Transport!F$24,[1]Transport!F$27)=0,0,[1]Transport!F$27/SUM([1]Transport!F$24,[1]Transport!F$27)*J1203*(J$47+J$614)/(J$47+J$614+J$49))</f>
        <v>7.2175379179533772E-6</v>
      </c>
      <c r="K1206" s="1">
        <f>IF(SUM([1]Transport!G$24,[1]Transport!G$27)=0,0,[1]Transport!G$27/SUM([1]Transport!G$24,[1]Transport!G$27)*K1203*(K$47+K$614)/(K$47+K$614+K$49))</f>
        <v>8.5159653141018255E-5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4.0865035926128966E-2</v>
      </c>
      <c r="K1207" s="1">
        <f>IF(([1]Transport!G$24+[1]Transport!G$27)=0,0,(K$49+K$716)/([1]Transport!G$24+[1]Transport!G$27)*K1203)</f>
        <v>8.0999531578369293E-3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3.625416994865677E-3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2.4376504716858696E-3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4.095194262363152E-3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3.9954644636097821E-4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1.830289928838372E-4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6.8543364485395707E-5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5.4795303008595378E-2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5.6630283544617722E-2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6.0383884361154702E-2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3.2117691052637945E-4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1.8935532087099784E-4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8.3715314151124731E-5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4.3384983331613142E-3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4.6973291665078493E-3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5.8605097864276598E-3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6.9644789898665649E-4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2.4343975569964443E-4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8.1516900719039959E-5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4.7893410294977248E-2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4.7269221491870683E-2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4.6979937781401797E-2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2.2177300339267864E-4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1.9343257133703226E-4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8.5965604161401159E-5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49.006051234299186</v>
      </c>
      <c r="G1213" s="3">
        <f t="shared" ref="G1213:K1213" si="1398">SUM(G1214:G1263)</f>
        <v>55.67546713361051</v>
      </c>
      <c r="H1213" s="3">
        <f t="shared" si="1398"/>
        <v>60.266423638634741</v>
      </c>
      <c r="I1213" s="3">
        <f t="shared" si="1398"/>
        <v>62.34532350035623</v>
      </c>
      <c r="J1213" s="3">
        <f t="shared" si="1398"/>
        <v>62.62454259175518</v>
      </c>
      <c r="K1213" s="3">
        <f t="shared" si="1398"/>
        <v>62.346767086374413</v>
      </c>
      <c r="L1213" s="3">
        <f t="shared" ref="L1213:O1213" si="1399">SUM(L1214:L1263)</f>
        <v>61.748352913147947</v>
      </c>
      <c r="M1213" s="3">
        <f t="shared" si="1399"/>
        <v>61.151186090888068</v>
      </c>
      <c r="N1213" s="3">
        <f t="shared" si="1399"/>
        <v>60.956384299943089</v>
      </c>
      <c r="O1213" s="3">
        <f t="shared" si="1399"/>
        <v>60.753936521124743</v>
      </c>
      <c r="P1213" s="3">
        <f>SUM(P1214:P1263)</f>
        <v>60.590022656786502</v>
      </c>
      <c r="Q1213" s="3">
        <f>SUM(Q1214:Q1263)</f>
        <v>60.553049736161277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0.41618927369711384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0.3601139943195491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0.2190215838647874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0.13874412405076464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1.3990778811893326E-2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2.5072225404831158E-2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1.1291839849992874E-2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1.0971863713054086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1.9894098348126124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2.3203807955627203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2.3937719256487728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2.435822941810303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2.400839281428512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2.4167198159200063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2.4081151401397887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2.4025388155306771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9.70366824017556E-2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0.16558172117164946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0.16653933299999749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4.4619421915857034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14.344049013251562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17.237533334840954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18.128491160466208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17.967831985982642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17.915720634023412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17.902474711166906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17.858836517561674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17.858767923584207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6.0698959432855415E-2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0.12963074783354619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4.0955668750849874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3.5995544433908404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3.955770170718194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8.371714525318108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8.2075908414946799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14.245618671928108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15.226959088913766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16.913290565837364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24.032053260871791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19.67079895926199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0.19319500615646348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1.2393947305901676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1.3161141178992386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11.396024483455658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19.510365274489043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22.088065968858629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21.670563034243983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22.245153095924174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21.350986994931159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19.661944921553381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12.595505307905938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17.068141453046781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3.1739895572457824E-4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2.7340622471487578E-3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3.7190452021184043E-3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3.8503212296268951E-3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4.3689606606493719E-3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2.6996928229237895E-3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2.5513785240642794E-3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1.1655374209904468E-3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7.7316654559203869E-3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1.3532883912020356E-2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1.6452968916525774E-2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2.0563993197127629E-2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5.3146785174879321E-2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9.9658283761030642E-2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9.7304621761487547E-2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0.25217986633799511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0.11760302468552827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6.4291725259529295E-2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7.973362530581991E-3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6.089106303909915E-3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2.5509527866733678E-2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2.63135365476465E-2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2.1831785659410876E-2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1.1670462351854339E-2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4.4973327983935073E-2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0.17870458092029148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1.1974215246007593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2.8703355516396472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8.427833422078443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6.5432083759718349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6.6609771301219034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2.491295091309945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1.5673617139513392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5.2606879542372018E-2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4.624187334625933E-2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2.457223699520962E-2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8.4388355649838029E-2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0.16286476715166312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0.16390606618558901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0.19218722015813114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8.5368734269340427E-2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2.9551720473255088E-2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1.1604405259970214E-2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8.2098520741359839E-3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0.79132117349092812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2.1803291604143009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2.0916083324330268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2.0353113486466503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3.4469605000269241E-5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2.7537611971534238E-3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3.5806895447054701E-3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4.8727967649748781E-3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5.2070720954120568E-3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3.1664606595829753E-3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1.3653554217266581E-2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1.0843462571493167E-2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3.1510056975262983E-2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1.7118668483069009E-3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8.7919983191994883E-4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8.4663643632147722E-4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2.2595263249790432E-5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1.8937090338997926E-3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3.2269031841882781E-3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1.7866045929814138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1.3030207804229086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0.76586452526825266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8.8124899682051241E-2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7.4425667374913226E-2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4.9588175041923581E-2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2.3042125475321129E-3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2.0114543700348146E-3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1.3461526586807232E-3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1.1630032835282817E-4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0.41821461489324663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0.98565968893974998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0.86117490882537906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4.4778575889907382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3.5706407605877941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3.0333808689720745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0.34130880406199665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0.22946420659066841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3.3056892901875273E-3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2.7418710461262798E-3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1.6965693694485583E-3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3.0055274512891896E-3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1.9674164144716941E-2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2.8101313092848669E-2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1.7174701132183707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1.4001584583125655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0.57967573459992405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1.529243090640118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1.3229939526838344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1.3588855844724008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1.5789734776911009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1.5132328624478519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1.4563379108531653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1.4312138104963901E-4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2.1041458632147794E-4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6.2162955591133016E-5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9.2637529139570363E-5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9.8212044105857815E-5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7.5669998226720437E-5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7.5450576445512923E-5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9.4340016221074364E-5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7.4235569331380214E-5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9.586452870952923E-5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8.083480848577661E-5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1.1977989693608448E-4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2.059962433636601E-4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2.5713771126459551E-4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1.5262551824203496E-4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1.3364264743663561E-4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1.3246614818489773E-4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1.1368003018459977E-4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1.1266701330996131E-4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1.3216870006728656E-4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1.1288718783543993E-4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1.3391337040089059E-4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1.2198757540754474E-4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7.4925814107119394E-4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1.6800209515948946E-3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1.7051368697139023E-3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2.4581346134151848E-4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1.9207360335899088E-4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1.4159323463043888E-4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1.2413015172803765E-4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1.262806828115926E-4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1.4653146534489877E-4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1.2783130196000988E-4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1.4736323113483771E-4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1.3335104518244603E-4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9.2321512770592262E-5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1.4134530887531107E-4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1.0544954936792752E-4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1.3265632003182069E-4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1.3149068026734352E-4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1.1378116614490702E-4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1.1352316904625803E-4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1.3315661941304239E-4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1.1384579448666396E-4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1.349411259115203E-4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1.2110080008426856E-4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0.61927430603469402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0.62771178139603634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0.47741832256935096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0.24142705996133984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5.0028077229453786E-2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6.200197981629902E-2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5.1113565840107213E-2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3.1590468356905023E-2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3.7036811521316366E-3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6.6836923944485352E-4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0.22106415197342386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0.63226100845953026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1.9377736620671844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1.6576225358096468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0.73229273229198943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9.7800140539945651E-2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0.19919752846251598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2.7738523714377825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2.6351484772729084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2.1228039539199139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0.68766382952020866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1.5580351989427684E-3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0.10284623567960124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0.1804352477905502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0.17243777553854284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0.14495304929933331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2.6482829856506483E-2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4.6186670993758253E-4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18.303010158369474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15.97236320838646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9.9659809552579475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4.5266260162647196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0.32085425890195679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0.62167980546077006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1.1784573304838295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0.68865788185542587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0.30981738526459557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4.1592324492482138E-2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2.1025514674719146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3.2108889822541289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4.4069387175313564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3.5936353000328185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0.66260585714946207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9.0856106828143671E-2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1.8622527331983421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2.9641044108611521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5.5959689486368385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4.7236855623942233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1.8113180357616749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0.25008179323508956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1.5718077852221664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2.2771800424986983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4.1426465227965705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3.4746807617398594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1.2793412414911087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0.13582969352688903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1.717785446456402E-4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3.8865585899387685E-4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1.2624155058108405E-3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1.0011086186731209E-3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5.2952074592539731E-4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1.6161681237501294E-4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4.2884239527499109E-4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1.4004285465535077E-3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1.0448356151554641E-3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5.2236837595960367E-4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1.7301030864114633E-4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4.6407716786579328E-4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1.1066185173565634E-3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8.2559146475138286E-4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3.8625334680882491E-4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1.8992642708264912E-4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5.4181231792122778E-4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1.8982955569466383E-3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1.4034378163276082E-3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6.8311445396122719E-4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3.51736348789677E-5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9.59226849943442E-4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1.5407370909353397E-3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2.9531012273631909E-3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2.1515339610571802E-3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1.0405527989849224E-3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3.202053853320487E-3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1.288922982297539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3.1802463055929513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2.7044188174183561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1.3022720819429798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0.14333013260120134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2.5117225770682029E-2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5.5724203781560358E-2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5.4930120187557947E-2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4.3760887426272779E-2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1.0694554242836038E-2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3.9234971032045535E-4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4.6797424618275386E-2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0.11396741545453849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0.11096841723512522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9.2982698595417412E-2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2.1381449508752402E-2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4.7935072805977742E-4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18.276693416361105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17.235968796618671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13.258436153877266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6.2964743188602368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3.8165446831155904E-3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2.8474897950598082E-2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2.8033499029920299E-2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1.6716003775716286E-2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5.7754176670335305E-3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5.4241377998294677E-4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0.85007307538682186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0.90399300746519573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0.89670185782255496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0.6347583566834275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1.9169834933469368E-2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4.5422659699197637E-4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2.5083761392075363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2.8363357031252545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2.8075635636208043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2.1808352382572398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8.2230120006822768E-2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3.3250435501421406E-4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0.89948344518449475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1.0073323438954651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0.99334548650887888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0.77348190023556063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3.8321414619777984E-2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2.3138552237895953E-4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1.5114294698152509E-4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3.1077866753316763E-4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1.2849955184895067E-3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1.0281496504829317E-3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5.5784399259548316E-4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1.4693600768024418E-4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3.5130519291699125E-4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1.1851364718537111E-3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8.7935062877509047E-4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4.3682785981891858E-4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1.5565407469037766E-4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3.755469252388836E-4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9.0277495730011685E-4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6.7299689012676345E-4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3.1693408646092647E-4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1.213896461624579E-4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2.8627069666907874E-4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6.5785274976336988E-4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4.9065812100729256E-4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2.3430095856230896E-4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2.2351761292262354E-3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1.5571624905937362E-3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2.4992550866635601E-3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2.4402848076883821E-4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1.063346610216495E-4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3.8383187939212026E-5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3.461779640899286E-2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3.5614567508277933E-2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3.7228632255906176E-2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1.7129945983718957E-4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9.2240629400512853E-5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3.7686039451894135E-5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2.0342357179316943E-3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2.2321099207884419E-3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2.795032896551398E-3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3.399465232107597E-4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1.2042958974727782E-4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3.7544259255584596E-5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3.2698325848908416E-2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3.2221600364742566E-2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3.1335373525960469E-2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1.1275952609663571E-4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9.2113812342330478E-5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3.7680873151565439E-5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0.88951199431361372</v>
      </c>
      <c r="G1265" s="1">
        <f t="shared" si="1403"/>
        <v>0.95694536964701915</v>
      </c>
      <c r="H1265" s="1">
        <f t="shared" si="1403"/>
        <v>1.0580954326471264</v>
      </c>
      <c r="I1265" s="1">
        <f t="shared" si="1403"/>
        <v>1.2266788709806387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1.811671973506447</v>
      </c>
      <c r="G1266" s="1">
        <f t="shared" si="1403"/>
        <v>1.8116719735064519</v>
      </c>
      <c r="H1266" s="1">
        <f t="shared" si="1403"/>
        <v>1.8116719735064541</v>
      </c>
      <c r="I1266" s="1">
        <f t="shared" si="1403"/>
        <v>1.8116719735064508</v>
      </c>
      <c r="J1266" s="1">
        <f t="shared" si="1403"/>
        <v>1.860954581934285</v>
      </c>
      <c r="K1266" s="1">
        <f t="shared" si="1403"/>
        <v>1.9121558064170512</v>
      </c>
      <c r="L1266" s="1">
        <f t="shared" ref="L1266:O1266" si="1409">IFERROR(L1215/L1139,"-")</f>
        <v>2.0081122747558036</v>
      </c>
      <c r="M1266" s="1">
        <f t="shared" si="1409"/>
        <v>2.1185743868443403</v>
      </c>
      <c r="N1266" s="1">
        <f t="shared" si="1409"/>
        <v>2.2098253121402309</v>
      </c>
      <c r="O1266" s="1">
        <f t="shared" si="1409"/>
        <v>2.3285195512774468</v>
      </c>
      <c r="P1266" s="1">
        <f t="shared" si="1405"/>
        <v>2.3998414007454301</v>
      </c>
      <c r="Q1266" s="1">
        <f t="shared" si="1405"/>
        <v>2.438888988485961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1.4637982671179666</v>
      </c>
      <c r="G1267" s="1">
        <f t="shared" si="1403"/>
        <v>1.4637982671179692</v>
      </c>
      <c r="H1267" s="1">
        <f t="shared" si="1403"/>
        <v>1.4637982671179743</v>
      </c>
      <c r="I1267" s="1">
        <f t="shared" si="1403"/>
        <v>1.4637982671179695</v>
      </c>
      <c r="J1267" s="1">
        <f t="shared" si="1403"/>
        <v>1.527041476711152</v>
      </c>
      <c r="K1267" s="1">
        <f t="shared" si="1403"/>
        <v>1.5572683264035263</v>
      </c>
      <c r="L1267" s="1">
        <f t="shared" ref="L1267:O1267" si="1410">IFERROR(L1216/L1140,"-")</f>
        <v>1.6148982437840096</v>
      </c>
      <c r="M1267" s="1">
        <f t="shared" si="1410"/>
        <v>1.7356753022438554</v>
      </c>
      <c r="N1267" s="1">
        <f t="shared" si="1410"/>
        <v>1.8061912557415616</v>
      </c>
      <c r="O1267" s="1">
        <f t="shared" si="1410"/>
        <v>1.8982063519599131</v>
      </c>
      <c r="P1267" s="1">
        <f t="shared" si="1405"/>
        <v>1.9684140067558411</v>
      </c>
      <c r="Q1267" s="1">
        <f t="shared" si="1405"/>
        <v>2.0020171865354301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1.337452725149201</v>
      </c>
      <c r="G1268" s="1">
        <f t="shared" si="1403"/>
        <v>1.3374527251491992</v>
      </c>
      <c r="H1268" s="1">
        <f t="shared" si="1403"/>
        <v>1.337452725149199</v>
      </c>
      <c r="I1268" s="1">
        <f t="shared" si="1403"/>
        <v>1.3374527251492019</v>
      </c>
      <c r="J1268" s="1">
        <f t="shared" si="1403"/>
        <v>1.3627573432680216</v>
      </c>
      <c r="K1268" s="1">
        <f t="shared" si="1403"/>
        <v>1.4620144474965102</v>
      </c>
      <c r="L1268" s="1">
        <f t="shared" ref="L1268:O1268" si="1411">IFERROR(L1217/L1141,"-")</f>
        <v>1.4886065127518384</v>
      </c>
      <c r="M1268" s="1">
        <f t="shared" si="1411"/>
        <v>1.5865397207185035</v>
      </c>
      <c r="N1268" s="1">
        <f t="shared" si="1411"/>
        <v>1.6704772794793201</v>
      </c>
      <c r="O1268" s="1">
        <f t="shared" si="1411"/>
        <v>1.7505623960775822</v>
      </c>
      <c r="P1268" s="1">
        <f t="shared" si="1405"/>
        <v>1.8172255486526621</v>
      </c>
      <c r="Q1268" s="1">
        <f t="shared" si="1405"/>
        <v>1.8349674976674706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1.2949729235430805</v>
      </c>
      <c r="G1269" s="1">
        <f t="shared" si="1403"/>
        <v>1.2949729235430778</v>
      </c>
      <c r="H1269" s="1">
        <f t="shared" si="1403"/>
        <v>1.2949729235430809</v>
      </c>
      <c r="I1269" s="1">
        <f t="shared" si="1403"/>
        <v>1.2949729235430791</v>
      </c>
      <c r="J1269" s="1">
        <f t="shared" si="1403"/>
        <v>1.329572526872143</v>
      </c>
      <c r="K1269" s="1">
        <f t="shared" si="1403"/>
        <v>1.3741126561189847</v>
      </c>
      <c r="L1269" s="1">
        <f t="shared" ref="L1269:O1269" si="1412">IFERROR(L1218/L1142,"-")</f>
        <v>1.4407091995197752</v>
      </c>
      <c r="M1269" s="1">
        <f t="shared" si="1412"/>
        <v>1.5158292633636659</v>
      </c>
      <c r="N1269" s="1">
        <f t="shared" si="1412"/>
        <v>1.5820957176125585</v>
      </c>
      <c r="O1269" s="1">
        <f t="shared" si="1412"/>
        <v>1.6464112940052571</v>
      </c>
      <c r="P1269" s="1">
        <f t="shared" si="1405"/>
        <v>1.681241283619042</v>
      </c>
      <c r="Q1269" s="1">
        <f t="shared" si="1405"/>
        <v>1.7320682333389006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0.71368945687652974</v>
      </c>
      <c r="G1270" s="1">
        <f t="shared" si="1413"/>
        <v>0.7796723852730536</v>
      </c>
      <c r="H1270" s="1">
        <f t="shared" si="1413"/>
        <v>0.79065543395892424</v>
      </c>
      <c r="I1270" s="1">
        <f t="shared" si="1413"/>
        <v>0.83393888929883897</v>
      </c>
      <c r="J1270" s="1">
        <f t="shared" si="1413"/>
        <v>0.85340157211359147</v>
      </c>
      <c r="K1270" s="1">
        <f t="shared" si="1413"/>
        <v>0.92898294114456048</v>
      </c>
      <c r="L1270" s="1">
        <f t="shared" ref="L1270:O1270" si="1414">IFERROR(L1219/SUM(L1143,L1176),"-")</f>
        <v>1.0281342069821779</v>
      </c>
      <c r="M1270" s="1">
        <f t="shared" si="1414"/>
        <v>1.1257629693294637</v>
      </c>
      <c r="N1270" s="1">
        <f t="shared" si="1414"/>
        <v>1.2281702699464452</v>
      </c>
      <c r="O1270" s="1">
        <f t="shared" si="1414"/>
        <v>1.3388723349209317</v>
      </c>
      <c r="P1270" s="1">
        <f t="shared" ref="P1270:Q1273" si="1415">IFERROR(P1219/SUM(P1143,P1176),"-")</f>
        <v>1.3742621429039965</v>
      </c>
      <c r="Q1270" s="1">
        <f t="shared" si="1415"/>
        <v>1.4357142752284384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0.62748504760334145</v>
      </c>
      <c r="G1271" s="1">
        <f t="shared" si="1413"/>
        <v>0.60104562297237585</v>
      </c>
      <c r="H1271" s="1">
        <f t="shared" si="1413"/>
        <v>0.64485734316719223</v>
      </c>
      <c r="I1271" s="1">
        <f t="shared" si="1413"/>
        <v>0.66190171482476012</v>
      </c>
      <c r="J1271" s="1">
        <f t="shared" si="1413"/>
        <v>0.69863028530155769</v>
      </c>
      <c r="K1271" s="1">
        <f t="shared" si="1413"/>
        <v>0.78465608306418078</v>
      </c>
      <c r="L1271" s="1">
        <f t="shared" ref="L1271:O1271" si="1416">IFERROR(L1220/SUM(L1144,L1177),"-")</f>
        <v>0.9012670130482564</v>
      </c>
      <c r="M1271" s="1">
        <f t="shared" si="1416"/>
        <v>1.0322670619918457</v>
      </c>
      <c r="N1271" s="1">
        <f t="shared" si="1416"/>
        <v>1.0921548574048021</v>
      </c>
      <c r="O1271" s="1">
        <f t="shared" si="1416"/>
        <v>1.1727331569041033</v>
      </c>
      <c r="P1271" s="1">
        <f t="shared" si="1415"/>
        <v>1.2007810716010863</v>
      </c>
      <c r="Q1271" s="1">
        <f t="shared" si="1415"/>
        <v>1.2483085574471133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0.54553653824420856</v>
      </c>
      <c r="G1272" s="1">
        <f t="shared" si="1413"/>
        <v>0.60422877394772634</v>
      </c>
      <c r="H1272" s="1">
        <f t="shared" si="1413"/>
        <v>0.61798380880888737</v>
      </c>
      <c r="I1272" s="1">
        <f t="shared" si="1413"/>
        <v>0.6505635907745988</v>
      </c>
      <c r="J1272" s="1">
        <f t="shared" si="1413"/>
        <v>0.68002637632646579</v>
      </c>
      <c r="K1272" s="1">
        <f t="shared" si="1413"/>
        <v>0.77202724507235132</v>
      </c>
      <c r="L1272" s="1">
        <f t="shared" ref="L1272:O1272" si="1417">IFERROR(L1221/SUM(L1145,L1178),"-")</f>
        <v>0.9329377166901538</v>
      </c>
      <c r="M1272" s="1">
        <f t="shared" si="1417"/>
        <v>1.0832375523570954</v>
      </c>
      <c r="N1272" s="1">
        <f t="shared" si="1417"/>
        <v>1.1303730219352504</v>
      </c>
      <c r="O1272" s="1">
        <f t="shared" si="1417"/>
        <v>1.1918295986940781</v>
      </c>
      <c r="P1272" s="1">
        <f t="shared" si="1415"/>
        <v>1.2208201384229385</v>
      </c>
      <c r="Q1272" s="1">
        <f t="shared" si="1415"/>
        <v>1.2606790541143789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0.51975568473665945</v>
      </c>
      <c r="G1273" s="1">
        <f t="shared" si="1413"/>
        <v>0.5242253306812541</v>
      </c>
      <c r="H1273" s="1">
        <f t="shared" si="1413"/>
        <v>0.58408122656017825</v>
      </c>
      <c r="I1273" s="1">
        <f t="shared" si="1413"/>
        <v>0.62027635265146053</v>
      </c>
      <c r="J1273" s="1">
        <f t="shared" si="1413"/>
        <v>0.63804906202930434</v>
      </c>
      <c r="K1273" s="1">
        <f t="shared" si="1413"/>
        <v>0.7148790709517242</v>
      </c>
      <c r="L1273" s="1">
        <f t="shared" ref="L1273:O1273" si="1418">IFERROR(L1222/SUM(L1146,L1179),"-")</f>
        <v>0.83936880626420463</v>
      </c>
      <c r="M1273" s="1">
        <f t="shared" si="1418"/>
        <v>0.96153512397960972</v>
      </c>
      <c r="N1273" s="1">
        <f t="shared" si="1418"/>
        <v>1.0312340626664893</v>
      </c>
      <c r="O1273" s="1">
        <f t="shared" si="1418"/>
        <v>1.0956867309303862</v>
      </c>
      <c r="P1273" s="1">
        <f t="shared" si="1415"/>
        <v>1.1308854526313097</v>
      </c>
      <c r="Q1273" s="1">
        <f t="shared" si="1415"/>
        <v>1.1446366931244234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0.72840569582556824</v>
      </c>
      <c r="G1274" s="1">
        <f t="shared" si="1419"/>
        <v>0.77257122961463953</v>
      </c>
      <c r="H1274" s="1">
        <f t="shared" si="1419"/>
        <v>0.78927332752239387</v>
      </c>
      <c r="I1274" s="1">
        <f t="shared" si="1419"/>
        <v>0.83123379291463395</v>
      </c>
      <c r="J1274" s="1">
        <f t="shared" si="1419"/>
        <v>0.86205731560577004</v>
      </c>
      <c r="K1274" s="1">
        <f t="shared" si="1419"/>
        <v>0.94358715825511241</v>
      </c>
      <c r="L1274" s="1">
        <f t="shared" ref="L1274:O1274" si="1420">IFERROR(L1223/SUM(L1147,L1199),"-")</f>
        <v>1.0644513392590862</v>
      </c>
      <c r="M1274" s="1">
        <f t="shared" si="1420"/>
        <v>1.2154688439132775</v>
      </c>
      <c r="N1274" s="1">
        <f t="shared" si="1420"/>
        <v>1.2755517033301267</v>
      </c>
      <c r="O1274" s="1">
        <f t="shared" si="1420"/>
        <v>1.3073379087953965</v>
      </c>
      <c r="P1274" s="1">
        <f t="shared" ref="P1274:Q1277" si="1421">IFERROR(P1223/SUM(P1147,P1199),"-")</f>
        <v>1.2744861741667679</v>
      </c>
      <c r="Q1274" s="1">
        <f t="shared" si="1421"/>
        <v>1.4480551561695469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0.43656691559371186</v>
      </c>
      <c r="G1275" s="1">
        <f t="shared" si="1419"/>
        <v>0.6360917436455461</v>
      </c>
      <c r="H1275" s="1">
        <f t="shared" si="1419"/>
        <v>0.65487960742615448</v>
      </c>
      <c r="I1275" s="1">
        <f t="shared" si="1419"/>
        <v>0.62333525933924527</v>
      </c>
      <c r="J1275" s="1">
        <f t="shared" si="1419"/>
        <v>0.69963448660900796</v>
      </c>
      <c r="K1275" s="1">
        <f t="shared" si="1419"/>
        <v>0.79710410781026719</v>
      </c>
      <c r="L1275" s="1">
        <f t="shared" ref="L1275:O1275" si="1422">IFERROR(L1224/SUM(L1148,L1200),"-")</f>
        <v>0.89319636003524006</v>
      </c>
      <c r="M1275" s="1">
        <f t="shared" si="1422"/>
        <v>1.0724791163483638</v>
      </c>
      <c r="N1275" s="1">
        <f t="shared" si="1422"/>
        <v>1.1125282214369354</v>
      </c>
      <c r="O1275" s="1">
        <f t="shared" si="1422"/>
        <v>1.1414571226996095</v>
      </c>
      <c r="P1275" s="1">
        <f t="shared" si="1421"/>
        <v>1.1490557556012599</v>
      </c>
      <c r="Q1275" s="1">
        <f t="shared" si="1421"/>
        <v>1.2488810329218289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0.55358292335481352</v>
      </c>
      <c r="G1276" s="1">
        <f t="shared" si="1419"/>
        <v>0.6122964690662196</v>
      </c>
      <c r="H1276" s="1">
        <f t="shared" si="1419"/>
        <v>0.62629078099503388</v>
      </c>
      <c r="I1276" s="1">
        <f t="shared" si="1419"/>
        <v>0.65736662120612255</v>
      </c>
      <c r="J1276" s="1">
        <f t="shared" si="1419"/>
        <v>0.68851191835996728</v>
      </c>
      <c r="K1276" s="1">
        <f t="shared" si="1419"/>
        <v>0.7799823545466259</v>
      </c>
      <c r="L1276" s="1">
        <f t="shared" ref="L1276:O1276" si="1423">IFERROR(L1225/SUM(L1149,L1201),"-")</f>
        <v>0.86567422204093736</v>
      </c>
      <c r="M1276" s="1">
        <f t="shared" si="1423"/>
        <v>1.0899581114243277</v>
      </c>
      <c r="N1276" s="1">
        <f t="shared" si="1423"/>
        <v>1.1341647227761735</v>
      </c>
      <c r="O1276" s="1">
        <f t="shared" si="1423"/>
        <v>1.1593430003382645</v>
      </c>
      <c r="P1276" s="1">
        <f t="shared" si="1421"/>
        <v>1.1615649464219848</v>
      </c>
      <c r="Q1276" s="1">
        <f t="shared" si="1421"/>
        <v>1.2396379117374718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0.5269984729608882</v>
      </c>
      <c r="G1277" s="1">
        <f t="shared" si="1419"/>
        <v>0.56186535914864266</v>
      </c>
      <c r="H1277" s="1">
        <f t="shared" si="1419"/>
        <v>0.59338279717045395</v>
      </c>
      <c r="I1277" s="1">
        <f t="shared" si="1419"/>
        <v>0.619596648735667</v>
      </c>
      <c r="J1277" s="1">
        <f t="shared" si="1419"/>
        <v>0.64667331746873047</v>
      </c>
      <c r="K1277" s="1">
        <f t="shared" si="1419"/>
        <v>0.72630040729815348</v>
      </c>
      <c r="L1277" s="1">
        <f t="shared" ref="L1277:O1277" si="1424">IFERROR(L1226/SUM(L1150,L1202),"-")</f>
        <v>0.80584596576766776</v>
      </c>
      <c r="M1277" s="1">
        <f t="shared" si="1424"/>
        <v>0.99864507095065203</v>
      </c>
      <c r="N1277" s="1">
        <f t="shared" si="1424"/>
        <v>1.0409442402981248</v>
      </c>
      <c r="O1277" s="1">
        <f t="shared" si="1424"/>
        <v>1.1034951173415282</v>
      </c>
      <c r="P1277" s="1">
        <f t="shared" si="1421"/>
        <v>1.1380351962424027</v>
      </c>
      <c r="Q1277" s="1">
        <f t="shared" si="1421"/>
        <v>1.1519015398732624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1.0965696656165196</v>
      </c>
      <c r="H1278" s="1">
        <f t="shared" si="1425"/>
        <v>1.0965696656165189</v>
      </c>
      <c r="I1278" s="1">
        <f t="shared" si="1425"/>
        <v>1.09656966561652</v>
      </c>
      <c r="J1278" s="1">
        <f t="shared" si="1425"/>
        <v>1.1190183891109218</v>
      </c>
      <c r="K1278" s="1">
        <f t="shared" si="1425"/>
        <v>1.1560735628883612</v>
      </c>
      <c r="L1278" s="1">
        <f t="shared" ref="L1278:O1278" si="1426">IFERROR(L1227/L1153,"-")</f>
        <v>1.2370517751271564</v>
      </c>
      <c r="M1278" s="1">
        <f t="shared" si="1426"/>
        <v>1.3153885247637023</v>
      </c>
      <c r="N1278" s="1">
        <f t="shared" si="1426"/>
        <v>1.3627363359104969</v>
      </c>
      <c r="O1278" s="1">
        <f t="shared" si="1426"/>
        <v>1.4865466947921471</v>
      </c>
      <c r="P1278" s="1">
        <f t="shared" ref="P1278:Q1281" si="1427">IFERROR(P1227/P1153,"-")</f>
        <v>1.5147236988006452</v>
      </c>
      <c r="Q1278" s="1">
        <f t="shared" si="1427"/>
        <v>1.5777288834242382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0.89149519806162103</v>
      </c>
      <c r="G1279" s="1">
        <f t="shared" si="1428"/>
        <v>0.8914951980616217</v>
      </c>
      <c r="H1279" s="1">
        <f t="shared" si="1428"/>
        <v>0.89149519806162014</v>
      </c>
      <c r="I1279" s="1">
        <f t="shared" si="1428"/>
        <v>0.8914951980616207</v>
      </c>
      <c r="J1279" s="1">
        <f t="shared" si="1428"/>
        <v>0.91098092591772073</v>
      </c>
      <c r="K1279" s="1">
        <f t="shared" si="1428"/>
        <v>0.94744629845850814</v>
      </c>
      <c r="L1279" s="1">
        <f t="shared" ref="L1279:O1279" si="1429">IFERROR(L1228/L1154,"-")</f>
        <v>1.0115129821720734</v>
      </c>
      <c r="M1279" s="1">
        <f t="shared" si="1429"/>
        <v>1.0798258767353821</v>
      </c>
      <c r="N1279" s="1">
        <f t="shared" si="1429"/>
        <v>1.1271719106762172</v>
      </c>
      <c r="O1279" s="1">
        <f t="shared" si="1429"/>
        <v>1.2234475042001545</v>
      </c>
      <c r="P1279" s="1">
        <f t="shared" si="1427"/>
        <v>1.25409172766768</v>
      </c>
      <c r="Q1279" s="1">
        <f t="shared" si="1427"/>
        <v>1.3008122928940109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0.8300050725649063</v>
      </c>
      <c r="G1280" s="1">
        <f t="shared" si="1430"/>
        <v>0.83000507256490597</v>
      </c>
      <c r="H1280" s="1">
        <f t="shared" si="1430"/>
        <v>0.83000507256490519</v>
      </c>
      <c r="I1280" s="1">
        <f t="shared" si="1430"/>
        <v>0.83000507256490519</v>
      </c>
      <c r="J1280" s="1">
        <f t="shared" si="1430"/>
        <v>0.84348291942455578</v>
      </c>
      <c r="K1280" s="1">
        <f t="shared" si="1430"/>
        <v>0.88349883750708158</v>
      </c>
      <c r="L1280" s="1">
        <f t="shared" ref="L1280:O1280" si="1431">IFERROR(L1229/L1155,"-")</f>
        <v>0.94377375641885941</v>
      </c>
      <c r="M1280" s="1">
        <f t="shared" si="1431"/>
        <v>1.0081171155038668</v>
      </c>
      <c r="N1280" s="1">
        <f t="shared" si="1431"/>
        <v>1.0541933344577086</v>
      </c>
      <c r="O1280" s="1">
        <f t="shared" si="1431"/>
        <v>1.1422560378050555</v>
      </c>
      <c r="P1280" s="1">
        <f t="shared" si="1427"/>
        <v>1.1725577142671733</v>
      </c>
      <c r="Q1280" s="1">
        <f t="shared" si="1427"/>
        <v>1.2153637426286792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0.83675282096654169</v>
      </c>
      <c r="H1281" s="1">
        <f t="shared" si="1432"/>
        <v>0.83675282096654136</v>
      </c>
      <c r="I1281" s="1">
        <f t="shared" si="1432"/>
        <v>0.83675282096654324</v>
      </c>
      <c r="J1281" s="1">
        <f t="shared" si="1432"/>
        <v>0.85393498064879281</v>
      </c>
      <c r="K1281" s="1">
        <f t="shared" si="1432"/>
        <v>0.88666991881181312</v>
      </c>
      <c r="L1281" s="1">
        <f t="shared" ref="L1281:O1281" si="1433">IFERROR(L1230/L1156,"-")</f>
        <v>0.94355605435103296</v>
      </c>
      <c r="M1281" s="1">
        <f t="shared" si="1433"/>
        <v>1.0035565633636292</v>
      </c>
      <c r="N1281" s="1">
        <f t="shared" si="1433"/>
        <v>1.0448923107087362</v>
      </c>
      <c r="O1281" s="1">
        <f t="shared" si="1433"/>
        <v>1.1280004392723364</v>
      </c>
      <c r="P1281" s="1">
        <f t="shared" si="1427"/>
        <v>1.1546000821428879</v>
      </c>
      <c r="Q1281" s="1">
        <f t="shared" si="1427"/>
        <v>1.19473650232946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0.49379534694678329</v>
      </c>
      <c r="G1282" s="1">
        <f t="shared" si="1434"/>
        <v>0.50503220860251363</v>
      </c>
      <c r="H1282" s="1">
        <f t="shared" si="1434"/>
        <v>0.52188750108610948</v>
      </c>
      <c r="I1282" s="1">
        <f t="shared" si="1434"/>
        <v>0.54997965522543635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1.1430999406002156</v>
      </c>
      <c r="G1283" s="1">
        <f t="shared" si="1434"/>
        <v>1.1589114377158765</v>
      </c>
      <c r="H1283" s="1">
        <f t="shared" si="1434"/>
        <v>1.4114494136479654</v>
      </c>
      <c r="I1283" s="1">
        <f t="shared" si="1434"/>
        <v>1.3638764147353664</v>
      </c>
      <c r="J1283" s="1">
        <f t="shared" si="1434"/>
        <v>1.1862715587878525</v>
      </c>
      <c r="K1283" s="1">
        <f>IFERROR(K1232/K1163,"-")</f>
        <v>0.90023932467689538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1.6029407592015601</v>
      </c>
      <c r="G1284" s="1">
        <f t="shared" si="1434"/>
        <v>2.0999728027647699</v>
      </c>
      <c r="H1284" s="1">
        <f t="shared" si="1434"/>
        <v>1.9243622878965374</v>
      </c>
      <c r="I1284" s="1">
        <f t="shared" si="1434"/>
        <v>1.9312192387551019</v>
      </c>
      <c r="J1284" s="1">
        <f t="shared" si="1434"/>
        <v>1.9341212911884287</v>
      </c>
      <c r="K1284" s="1">
        <f t="shared" si="1434"/>
        <v>1.8407364368051538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1.9827826289561523</v>
      </c>
      <c r="G1285" s="1">
        <f t="shared" si="1434"/>
        <v>2.4901525531562125</v>
      </c>
      <c r="H1285" s="1">
        <f t="shared" si="1434"/>
        <v>2.4824888227651529</v>
      </c>
      <c r="I1285" s="1">
        <f t="shared" si="1434"/>
        <v>2.4993545584516377</v>
      </c>
      <c r="J1285" s="1">
        <f t="shared" si="1434"/>
        <v>2.5338274653367798</v>
      </c>
      <c r="K1285" s="1">
        <f t="shared" si="1434"/>
        <v>1.4655333209953989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1.1395725603600344</v>
      </c>
      <c r="G1286" s="1">
        <f t="shared" si="1434"/>
        <v>1.3288996926942307</v>
      </c>
      <c r="H1286" s="1">
        <f t="shared" si="1434"/>
        <v>1.3823512411860424</v>
      </c>
      <c r="I1286" s="1">
        <f t="shared" si="1434"/>
        <v>1.3752325862490993</v>
      </c>
      <c r="J1286" s="1">
        <f t="shared" si="1434"/>
        <v>1.556574992135886</v>
      </c>
      <c r="K1286" s="1">
        <f t="shared" si="1434"/>
        <v>0.81722021072832374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0.28603940550919515</v>
      </c>
      <c r="G1287" s="1">
        <f t="shared" si="1434"/>
        <v>0.29254854993039747</v>
      </c>
      <c r="H1287" s="1">
        <f t="shared" si="1434"/>
        <v>0.30231226656220039</v>
      </c>
      <c r="I1287" s="1">
        <f t="shared" si="1434"/>
        <v>0.31858512761520652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0.68776195749766189</v>
      </c>
      <c r="G1288" s="1">
        <f t="shared" si="1434"/>
        <v>0.64852848010718411</v>
      </c>
      <c r="H1288" s="1">
        <f t="shared" si="1434"/>
        <v>0.62396479381308134</v>
      </c>
      <c r="I1288" s="1">
        <f t="shared" si="1434"/>
        <v>0.62382930762186251</v>
      </c>
      <c r="J1288" s="1">
        <f t="shared" si="1434"/>
        <v>0.6011116876033471</v>
      </c>
      <c r="K1288" s="1">
        <f t="shared" si="1434"/>
        <v>0.59855530457271267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0.60241066265568455</v>
      </c>
      <c r="G1289" s="1">
        <f t="shared" si="1434"/>
        <v>0.60446098372289869</v>
      </c>
      <c r="H1289" s="1">
        <f t="shared" si="1434"/>
        <v>0.5893354903387078</v>
      </c>
      <c r="I1289" s="1">
        <f t="shared" si="1434"/>
        <v>0.5912878790902818</v>
      </c>
      <c r="J1289" s="1">
        <f t="shared" si="1434"/>
        <v>0.56106402799350685</v>
      </c>
      <c r="K1289" s="1">
        <f t="shared" si="1434"/>
        <v>0.55275471064246662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0.51519597190645383</v>
      </c>
      <c r="G1290" s="1">
        <f t="shared" si="1434"/>
        <v>0.5160257754175861</v>
      </c>
      <c r="H1290" s="1">
        <f t="shared" si="1434"/>
        <v>0.49932997811768703</v>
      </c>
      <c r="I1290" s="1">
        <f t="shared" si="1434"/>
        <v>0.50064379971799322</v>
      </c>
      <c r="J1290" s="1">
        <f t="shared" si="1434"/>
        <v>0.48479805835373641</v>
      </c>
      <c r="K1290" s="1">
        <f t="shared" si="1434"/>
        <v>0.48220832100747818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0.43773018511527362</v>
      </c>
      <c r="G1291" s="1">
        <f t="shared" si="1434"/>
        <v>0.43330177271532483</v>
      </c>
      <c r="H1291" s="1">
        <f t="shared" si="1434"/>
        <v>0.43387078373270327</v>
      </c>
      <c r="I1291" s="1">
        <f t="shared" si="1434"/>
        <v>0.43713993809175761</v>
      </c>
      <c r="J1291" s="1">
        <f t="shared" si="1434"/>
        <v>0.43411458417567522</v>
      </c>
      <c r="K1291" s="1">
        <f t="shared" si="1434"/>
        <v>0.43447248311986364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0.51837627625535232</v>
      </c>
      <c r="H1292" s="1">
        <f t="shared" si="1434"/>
        <v>0.53757454976505215</v>
      </c>
      <c r="I1292" s="1">
        <f t="shared" si="1434"/>
        <v>0.59189758688670879</v>
      </c>
      <c r="J1292" s="1">
        <f t="shared" si="1434"/>
        <v>0.59566532655955806</v>
      </c>
      <c r="K1292" s="1">
        <f t="shared" si="1434"/>
        <v>0.6048480590723061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0.41733711223535042</v>
      </c>
      <c r="H1293" s="1">
        <f t="shared" si="1434"/>
        <v>0.43533139776220137</v>
      </c>
      <c r="I1293" s="1">
        <f t="shared" si="1434"/>
        <v>0.47822775936796191</v>
      </c>
      <c r="J1293" s="1">
        <f t="shared" si="1434"/>
        <v>0.48125642979603189</v>
      </c>
      <c r="K1293" s="1">
        <f t="shared" si="1434"/>
        <v>0.48993791750829968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0.38796990995538688</v>
      </c>
      <c r="H1294" s="1">
        <f t="shared" si="1434"/>
        <v>0.40489749054664059</v>
      </c>
      <c r="I1294" s="1">
        <f t="shared" si="1434"/>
        <v>0.43962741318820703</v>
      </c>
      <c r="J1294" s="1">
        <f t="shared" si="1434"/>
        <v>0.4434944787516798</v>
      </c>
      <c r="K1294" s="1">
        <f t="shared" si="1434"/>
        <v>0.45411430223340293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0.39332458747711407</v>
      </c>
      <c r="H1295" s="1">
        <f t="shared" si="1434"/>
        <v>0.41050343097185149</v>
      </c>
      <c r="I1295" s="1">
        <f t="shared" si="1434"/>
        <v>0.45068921351864383</v>
      </c>
      <c r="J1295" s="1">
        <f t="shared" si="1434"/>
        <v>0.45325051925340343</v>
      </c>
      <c r="K1295" s="1">
        <f t="shared" si="1434"/>
        <v>0.46052102224628083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0.41824117647058806</v>
      </c>
      <c r="G1297" s="1">
        <f t="shared" si="1450"/>
        <v>1.527423601626096</v>
      </c>
      <c r="H1297" s="1">
        <f t="shared" si="1450"/>
        <v>1.4656562732660225</v>
      </c>
      <c r="I1297" s="1">
        <f t="shared" si="1450"/>
        <v>1.0092708275138969</v>
      </c>
      <c r="J1297" s="1">
        <f t="shared" si="1450"/>
        <v>0.97739902381730115</v>
      </c>
      <c r="K1297" s="1">
        <f t="shared" si="1450"/>
        <v>0.90249106005145441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1.1874736162385304</v>
      </c>
      <c r="G1298" s="1">
        <f t="shared" si="1450"/>
        <v>2.6789902769113279</v>
      </c>
      <c r="H1298" s="1">
        <f t="shared" si="1450"/>
        <v>2.1787668251837489</v>
      </c>
      <c r="I1298" s="1">
        <f t="shared" si="1450"/>
        <v>2.1628246646763651</v>
      </c>
      <c r="J1298" s="1">
        <f t="shared" si="1450"/>
        <v>2.0965610307963463</v>
      </c>
      <c r="K1298" s="1">
        <f t="shared" si="1450"/>
        <v>1.9391909307478437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0.90116587117536673</v>
      </c>
      <c r="G1299" s="1">
        <f t="shared" si="1450"/>
        <v>1.1996898443543917</v>
      </c>
      <c r="H1299" s="1">
        <f t="shared" si="1450"/>
        <v>1.1961431316558175</v>
      </c>
      <c r="I1299" s="1">
        <f t="shared" si="1450"/>
        <v>1.2593638782852388</v>
      </c>
      <c r="J1299" s="1">
        <f t="shared" si="1450"/>
        <v>1.4091262847245671</v>
      </c>
      <c r="K1299" s="1">
        <f t="shared" si="1450"/>
        <v>0.84080645272984611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1.3439521892778914</v>
      </c>
      <c r="G1300" s="1">
        <f t="shared" si="1450"/>
        <v>1.5792416647110716</v>
      </c>
      <c r="H1300" s="1">
        <f t="shared" si="1450"/>
        <v>1.5801345629587145</v>
      </c>
      <c r="I1300" s="1">
        <f t="shared" si="1450"/>
        <v>1.6024399314073399</v>
      </c>
      <c r="J1300" s="1">
        <f t="shared" si="1450"/>
        <v>1.5288870614848731</v>
      </c>
      <c r="K1300" s="1">
        <f t="shared" si="1450"/>
        <v>0.83319384906944838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0.33901850024086017</v>
      </c>
      <c r="G1301" s="1">
        <f t="shared" si="1450"/>
        <v>0.35391427166601086</v>
      </c>
      <c r="H1301" s="1">
        <f t="shared" si="1450"/>
        <v>0.37625792880373726</v>
      </c>
      <c r="I1301" s="1">
        <f t="shared" si="1450"/>
        <v>0.41349735736661486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0.7532257371763873</v>
      </c>
      <c r="G1302" s="1">
        <f t="shared" si="1450"/>
        <v>0.91167607990556609</v>
      </c>
      <c r="H1302" s="1">
        <f t="shared" si="1450"/>
        <v>0.90669025892345312</v>
      </c>
      <c r="I1302" s="1">
        <f t="shared" si="1450"/>
        <v>0.89064771055770464</v>
      </c>
      <c r="J1302" s="1">
        <f t="shared" si="1450"/>
        <v>0.87335086718301358</v>
      </c>
      <c r="K1302" s="1">
        <f t="shared" si="1450"/>
        <v>0.63938081636514288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0.69639118117219134</v>
      </c>
      <c r="G1303" s="1">
        <f t="shared" si="1450"/>
        <v>0.70383805283170775</v>
      </c>
      <c r="H1303" s="1">
        <f t="shared" si="1450"/>
        <v>0.70289353923564235</v>
      </c>
      <c r="I1303" s="1">
        <f t="shared" si="1450"/>
        <v>0.76188090092995009</v>
      </c>
      <c r="J1303" s="1">
        <f t="shared" si="1450"/>
        <v>0.80940620362097149</v>
      </c>
      <c r="K1303" s="1">
        <f t="shared" si="1450"/>
        <v>0.52349751989582449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0.53530470524576035</v>
      </c>
      <c r="G1304" s="1">
        <f t="shared" si="1450"/>
        <v>0.53242975067609477</v>
      </c>
      <c r="H1304" s="1">
        <f t="shared" si="1450"/>
        <v>0.53196753866032109</v>
      </c>
      <c r="I1304" s="1">
        <f t="shared" si="1450"/>
        <v>0.54120932343115125</v>
      </c>
      <c r="J1304" s="1">
        <f t="shared" si="1450"/>
        <v>0.59034248531501932</v>
      </c>
      <c r="K1304" s="1">
        <f t="shared" si="1450"/>
        <v>0.47366502448937875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0.46607266187966506</v>
      </c>
      <c r="G1305" s="1">
        <f t="shared" si="1450"/>
        <v>0.45575023534501791</v>
      </c>
      <c r="H1305" s="1">
        <f t="shared" si="1450"/>
        <v>0.45673805372119225</v>
      </c>
      <c r="I1305" s="1">
        <f t="shared" si="1450"/>
        <v>0.46328228712181663</v>
      </c>
      <c r="J1305" s="1">
        <f t="shared" si="1450"/>
        <v>0.39119177488888141</v>
      </c>
      <c r="K1305" s="1">
        <f t="shared" si="1450"/>
        <v>0.42506559354414408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0.56203544748554668</v>
      </c>
      <c r="H1306" s="1">
        <f t="shared" si="1450"/>
        <v>0.57807957319448711</v>
      </c>
      <c r="I1306" s="1">
        <f t="shared" si="1450"/>
        <v>0.63039063169108844</v>
      </c>
      <c r="J1306" s="1">
        <f t="shared" si="1450"/>
        <v>0.63317574435863111</v>
      </c>
      <c r="K1306" s="1">
        <f t="shared" si="1450"/>
        <v>0.63976544563332804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0.45210145766281451</v>
      </c>
      <c r="H1307" s="1">
        <f t="shared" si="1450"/>
        <v>0.46736902370365624</v>
      </c>
      <c r="I1307" s="1">
        <f t="shared" si="1450"/>
        <v>0.50694783232702079</v>
      </c>
      <c r="J1307" s="1">
        <f t="shared" si="1450"/>
        <v>0.50963197167982754</v>
      </c>
      <c r="K1307" s="1">
        <f t="shared" si="1450"/>
        <v>0.51725526536994237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0.42028149632876916</v>
      </c>
      <c r="H1308" s="1">
        <f t="shared" si="1450"/>
        <v>0.43463313995920366</v>
      </c>
      <c r="I1308" s="1">
        <f t="shared" si="1450"/>
        <v>0.46656704086951334</v>
      </c>
      <c r="J1308" s="1">
        <f t="shared" si="1450"/>
        <v>0.47011200987752999</v>
      </c>
      <c r="K1308" s="1">
        <f t="shared" si="1450"/>
        <v>0.47965393736170303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0.3994340392549483</v>
      </c>
      <c r="H1309" s="1">
        <f t="shared" si="1450"/>
        <v>0.4125604736708125</v>
      </c>
      <c r="I1309" s="1">
        <f t="shared" si="1450"/>
        <v>0.44151990987040085</v>
      </c>
      <c r="J1309" s="1">
        <f t="shared" si="1450"/>
        <v>0.44463901364535108</v>
      </c>
      <c r="K1309" s="1">
        <f t="shared" si="1450"/>
        <v>0.4539295859592053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0.61652939024440401</v>
      </c>
      <c r="G1311" s="1">
        <f t="shared" si="1466"/>
        <v>0.55212839539016023</v>
      </c>
      <c r="H1311" s="1">
        <f t="shared" si="1466"/>
        <v>0.54299335604657362</v>
      </c>
      <c r="I1311" s="1">
        <f t="shared" si="1466"/>
        <v>8.7830783206174792E-5</v>
      </c>
      <c r="J1311" s="1">
        <f t="shared" si="1466"/>
        <v>6.388153460076701E-5</v>
      </c>
      <c r="K1311" s="1">
        <f t="shared" si="1466"/>
        <v>4.7795717055182584E-5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0.63176576290786446</v>
      </c>
      <c r="G1312" s="1">
        <f t="shared" si="1466"/>
        <v>5.6021212324560872E-2</v>
      </c>
      <c r="H1312" s="1">
        <f t="shared" si="1466"/>
        <v>2.5873974848202946E-2</v>
      </c>
      <c r="I1312" s="1">
        <f t="shared" si="1466"/>
        <v>1.489955290653196E-4</v>
      </c>
      <c r="J1312" s="1">
        <f t="shared" si="1466"/>
        <v>1.6637146186625718E-5</v>
      </c>
      <c r="K1312" s="1">
        <f t="shared" si="1466"/>
        <v>1.0343236987291706E-5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0.46888014278650575</v>
      </c>
      <c r="G1313" s="1">
        <f t="shared" si="1466"/>
        <v>6.641416995696578E-2</v>
      </c>
      <c r="H1313" s="1">
        <f t="shared" si="1466"/>
        <v>6.409452240613335E-2</v>
      </c>
      <c r="I1313" s="1">
        <f t="shared" si="1466"/>
        <v>1.384082322430316E-4</v>
      </c>
      <c r="J1313" s="1">
        <f t="shared" si="1466"/>
        <v>6.4498671231356879E-5</v>
      </c>
      <c r="K1313" s="1">
        <f t="shared" si="1466"/>
        <v>5.8105914549343063E-5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0.68273120764460582</v>
      </c>
      <c r="G1314" s="1">
        <f t="shared" si="1466"/>
        <v>0.29019453243871068</v>
      </c>
      <c r="H1314" s="1">
        <f t="shared" si="1466"/>
        <v>0.26709427273728242</v>
      </c>
      <c r="I1314" s="1">
        <f t="shared" si="1466"/>
        <v>6.8800098270021273E-2</v>
      </c>
      <c r="J1314" s="1">
        <f t="shared" si="1466"/>
        <v>0.1138252165002149</v>
      </c>
      <c r="K1314" s="1">
        <f t="shared" si="1466"/>
        <v>0.11784804427474245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0.75914611065959381</v>
      </c>
      <c r="G1315" s="3">
        <f t="shared" ref="G1315:K1315" si="1474">G1316+G1322+G1327+G1341</f>
        <v>1.286833866515648</v>
      </c>
      <c r="H1315" s="3">
        <f t="shared" si="1474"/>
        <v>0.77135387909665021</v>
      </c>
      <c r="I1315" s="3">
        <f t="shared" si="1474"/>
        <v>1.2413889646985967</v>
      </c>
      <c r="J1315" s="3">
        <f t="shared" si="1474"/>
        <v>1.1882921973169522</v>
      </c>
      <c r="K1315" s="3">
        <f t="shared" si="1474"/>
        <v>1.2065154115393761</v>
      </c>
      <c r="L1315" s="3">
        <f t="shared" ref="L1315:O1315" si="1475">L1316+L1322+L1327+L1341</f>
        <v>1.1854958057290577</v>
      </c>
      <c r="M1315" s="3">
        <f t="shared" si="1475"/>
        <v>1.1605493473331734</v>
      </c>
      <c r="N1315" s="3">
        <f t="shared" si="1475"/>
        <v>1.1680561172225279</v>
      </c>
      <c r="O1315" s="3">
        <f t="shared" si="1475"/>
        <v>1.1947446517882203</v>
      </c>
      <c r="P1315" s="3">
        <f>P1316+P1322+P1327+P1341</f>
        <v>1.2312602458052726</v>
      </c>
      <c r="Q1315" s="3">
        <f>Q1316+Q1322+Q1327+Q1341</f>
        <v>1.2738539787282575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1.1684714480194154E-2</v>
      </c>
      <c r="G1316" s="1">
        <f t="shared" ref="G1316:K1316" si="1476">SUM(G1317:G1321)</f>
        <v>2.8360915029003734E-2</v>
      </c>
      <c r="H1316" s="1">
        <f t="shared" si="1476"/>
        <v>0.74065584608500867</v>
      </c>
      <c r="I1316" s="1">
        <f t="shared" si="1476"/>
        <v>1.2181468064927401</v>
      </c>
      <c r="J1316" s="1">
        <f t="shared" si="1476"/>
        <v>1.1791049874456696</v>
      </c>
      <c r="K1316" s="1">
        <f t="shared" si="1476"/>
        <v>1.1988208845812203</v>
      </c>
      <c r="L1316" s="1">
        <f t="shared" ref="L1316:O1316" si="1477">SUM(L1317:L1321)</f>
        <v>1.1778532948089619</v>
      </c>
      <c r="M1316" s="1">
        <f t="shared" si="1477"/>
        <v>1.157858491354983</v>
      </c>
      <c r="N1316" s="1">
        <f t="shared" si="1477"/>
        <v>1.1667682466071656</v>
      </c>
      <c r="O1316" s="1">
        <f t="shared" si="1477"/>
        <v>1.1936071363156739</v>
      </c>
      <c r="P1316" s="1">
        <f>SUM(P1317:P1321)</f>
        <v>1.2301093520798809</v>
      </c>
      <c r="Q1316" s="1">
        <f>SUM(Q1317:Q1321)</f>
        <v>1.2726837932966308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4.6846263780714857E-4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4.8234771612843904E-4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4.7726561403167787E-4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2.5300068301106049E-4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5.9976611052179026E-3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0.15483868220988017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0.24699427309348396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0.2446065631601593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0.25354082646020032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0.25042817664046918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0.24177085482170393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0.24536059433217261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0.25022938330138017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0.2578580476365947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0.26636803743508686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1.7120929360619095E-3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4.1052119596122873E-3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7.7401345226873142E-2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0.12857680792753609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0.12264666625682547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0.12609515701413984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0.12537201335115913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0.12099888981859512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0.12256168040880629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0.1250236854812892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0.12884011620962174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0.13324319911579111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8.2293820651047171E-3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1.6310431079977795E-2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0.50585708796456585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0.8417500988871508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0.81135042210487052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0.81865372244936463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0.80162661742906927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0.7939668897824167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0.79795866229963242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0.8173023968980434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0.84227049892701533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0.87103428558478313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1.0217761582093192E-3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1.4652631680673088E-3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2.0814650696577655E-3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8.2562658456930386E-4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5.0133592381416709E-4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5.3117865751561508E-4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4.2648738826438638E-4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1.1218569322672448E-3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8.8730956655428013E-4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1.0516706349613649E-3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1.1406893066491224E-3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2.0382711609699933E-3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7.3034083357449437E-4</v>
      </c>
      <c r="J1322" s="1">
        <f t="shared" si="1480"/>
        <v>1.2572763236483541E-3</v>
      </c>
      <c r="K1322" s="1">
        <f t="shared" si="1480"/>
        <v>1.3444238299713286E-3</v>
      </c>
      <c r="L1322" s="1">
        <f t="shared" ref="L1322:O1322" si="1481">SUM(L1323:L1326)</f>
        <v>1.3827871490095672E-3</v>
      </c>
      <c r="M1322" s="1">
        <f t="shared" si="1481"/>
        <v>1.2005201842273435E-3</v>
      </c>
      <c r="N1322" s="1">
        <f t="shared" si="1481"/>
        <v>1.2878706153623925E-3</v>
      </c>
      <c r="O1322" s="1">
        <f t="shared" si="1481"/>
        <v>1.1375154725464535E-3</v>
      </c>
      <c r="P1322" s="1">
        <f>SUM(P1323:P1326)</f>
        <v>1.1508937253916695E-3</v>
      </c>
      <c r="Q1322" s="1">
        <f>SUM(Q1323:Q1326)</f>
        <v>1.170185431626652E-3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1.043267546619111E-4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1.8134416518984317E-4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2.430220240988001E-4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2.3298586938450569E-4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2.170697778823597E-4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2.0568880094280244E-4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2.0671921717102987E-4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2.0201423957630845E-4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2.0870785421771764E-4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1.2794325905550406E-4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2.3625892434448297E-4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3.2215568371178426E-4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3.0704887305282549E-4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2.9058019359833666E-4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2.7608403952543171E-4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2.781182132838636E-4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2.7324523500853469E-4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2.8390309830346878E-4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2.7477435843682588E-4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4.0896694344499582E-4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3.6677742630653081E-4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4.6584585272878976E-4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3.2340791927992188E-4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4.4882310359163396E-4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3.0419675915178724E-4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3.162328249373501E-4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3.1315560363551388E-4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2.2329646142025335E-4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4.3070629066903224E-4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4.1246869585421348E-4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3.7690655384344619E-4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3.6946229346672529E-4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3.572746713025244E-4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3.4848128293977289E-4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3.5940142586947621E-4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3.6441887546995178E-4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0.747148239473995</v>
      </c>
      <c r="G1327" s="1">
        <f t="shared" ref="G1327:K1327" si="1482">SUM(G1332:G1340)</f>
        <v>1.2526901124837171</v>
      </c>
      <c r="H1327" s="1">
        <f t="shared" si="1482"/>
        <v>2.6838422572576744E-2</v>
      </c>
      <c r="I1327" s="1">
        <f t="shared" si="1482"/>
        <v>1.7706584658906954E-2</v>
      </c>
      <c r="J1327" s="1">
        <f t="shared" si="1482"/>
        <v>5.3419047007779632E-3</v>
      </c>
      <c r="K1327" s="1">
        <f t="shared" si="1482"/>
        <v>3.9310013254598734E-3</v>
      </c>
      <c r="L1327" s="1">
        <f t="shared" ref="L1327:O1327" si="1483">SUM(L1332:L1340)</f>
        <v>3.8597038547176672E-3</v>
      </c>
      <c r="M1327" s="1">
        <f t="shared" si="1483"/>
        <v>8.4651396901999805E-4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0.72881560013992452</v>
      </c>
      <c r="G1328" s="1">
        <f t="shared" ref="G1328:K1328" si="1484">IF(G1327-G1329&lt;0,0,G1327-G1329)</f>
        <v>1.2200425094032292</v>
      </c>
      <c r="H1328" s="1">
        <f t="shared" si="1484"/>
        <v>2.5633857312907168E-2</v>
      </c>
      <c r="I1328" s="1">
        <f t="shared" si="1484"/>
        <v>1.6741869659521926E-2</v>
      </c>
      <c r="J1328" s="1">
        <f t="shared" si="1484"/>
        <v>4.9012859824635272E-3</v>
      </c>
      <c r="K1328" s="1">
        <f t="shared" si="1484"/>
        <v>3.3195485365204985E-3</v>
      </c>
      <c r="L1328" s="1">
        <f t="shared" ref="L1328:O1328" si="1485">IF(L1327-L1329&lt;0,0,L1327-L1329)</f>
        <v>2.5548894101850884E-3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1.833263933407046E-2</v>
      </c>
      <c r="G1329" s="1">
        <f t="shared" ref="G1329" si="1486">SUM(G1330:G1331)</f>
        <v>3.2647603080487933E-2</v>
      </c>
      <c r="H1329" s="1">
        <f t="shared" ref="H1329" si="1487">SUM(H1330:H1331)</f>
        <v>1.2045652596695746E-3</v>
      </c>
      <c r="I1329" s="1">
        <f t="shared" ref="I1329" si="1488">SUM(I1330:I1331)</f>
        <v>9.6471499938502871E-4</v>
      </c>
      <c r="J1329" s="1">
        <f t="shared" ref="J1329" si="1489">SUM(J1330:J1331)</f>
        <v>4.4061871831443635E-4</v>
      </c>
      <c r="K1329" s="1">
        <f t="shared" ref="K1329" si="1490">SUM(K1330:K1331)</f>
        <v>6.1145278893937473E-4</v>
      </c>
      <c r="L1329" s="1">
        <f t="shared" ref="L1329:O1329" si="1491">SUM(L1330:L1331)</f>
        <v>1.304814444532579E-3</v>
      </c>
      <c r="M1329" s="1">
        <f t="shared" si="1491"/>
        <v>8.481331370203477E-4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1.833263933407046E-2</v>
      </c>
      <c r="G1330" s="1">
        <f>[1]Transport!C$26/SUM([1]Transport!C$22,[1]Transport!C$26)*G1327*(G$34+G$582)/(G$34+G$582+G$38)</f>
        <v>3.2647603080487933E-2</v>
      </c>
      <c r="H1330" s="1">
        <f>[1]Transport!D$26/SUM([1]Transport!D$22,[1]Transport!D$26)*H1327*(H$34+H$582)/(H$34+H$582+H$38)</f>
        <v>1.2045652596695746E-3</v>
      </c>
      <c r="I1330" s="1">
        <f>[1]Transport!E$26/SUM([1]Transport!E$22,[1]Transport!E$26)*I1327*(I$34+I$582)/(I$34+I$582+I$38)</f>
        <v>9.6471499938502871E-4</v>
      </c>
      <c r="J1330" s="1">
        <f>[1]Transport!F$26/SUM([1]Transport!F$22,[1]Transport!F$26)*J1327*(J$34+J$582)/(J$34+J$582+J$38)</f>
        <v>4.2824185725078489E-4</v>
      </c>
      <c r="K1330" s="1">
        <f>[1]Transport!G$26/SUM([1]Transport!G$22,[1]Transport!G$26)*K1327*(K$34+K$582)/(K$34+K$582+K$38)</f>
        <v>4.9814166414743487E-4</v>
      </c>
      <c r="L1330" s="1">
        <f>[1]Transport!H$26/SUM([1]Transport!H$22,[1]Transport!H$26)*L1327*(L$34+L$582)/(L$34+L$582+L$38)</f>
        <v>1.1796837234701644E-3</v>
      </c>
      <c r="M1330" s="1">
        <f>[1]Transport!I$26/SUM([1]Transport!I$22,[1]Transport!I$26)*M1327*(M$34+M$582)/(M$34+M$582+M$38)</f>
        <v>7.379564589060642E-4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1.2376861063651436E-5</v>
      </c>
      <c r="K1331" s="1">
        <f>(K$38+K$718)/([1]Transport!G$22+[1]Transport!G$26)*K1327</f>
        <v>1.1331112479193984E-4</v>
      </c>
      <c r="L1331" s="1">
        <f>(L$38+L$718)/([1]Transport!H$22+[1]Transport!H$26)*L1327</f>
        <v>1.2513072106241455E-4</v>
      </c>
      <c r="M1331" s="1">
        <f>(M$38+M$718)/([1]Transport!I$22+[1]Transport!I$26)*M1327</f>
        <v>1.1017667811428346E-4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0.1651738103371026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2.5613373357184077E-4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3.2357361973464513E-4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2.5697585812891699E-4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2.3542151114533687E-4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2.4251990420110856E-4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1.4798533307814945E-4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4.0874132634009038E-4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3.3821927255203585E-4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6.2171160462815586E-4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4.2096943384868223E-4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3.685464523097981E-4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3.756365532868889E-4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2.1378396552306747E-4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8.8252194737652157E-4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9.7811831912424075E-4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2.5176349697829509E-3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4.8176734223252349E-4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4.155759550727983E-4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5.3897200459763095E-4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2.5391899210297741E-4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3.6744910271536741E-4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8.7006920818570826E-4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5.81188016776498E-4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5.46364450434274E-4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4.6678338643246265E-4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1.733071269100642E-2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1.7320122521387392E-2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1.7252674214529851E-2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9.522020862427371E-4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4.1178694941463666E-2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9.9816747393652555E-4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1.2318774086452794E-3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3.4491097373612258E-4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3.0795435689775726E-4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3.1729233672274078E-4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1.9074441598274962E-4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0.10541152220351963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0.13178890656283837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1.5532559781052582E-3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2.2926290775567688E-3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7.0052423648473739E-4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5.508534732543267E-4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5.2878637029416128E-4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2.9400025443603142E-4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0.61637142096516551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0.89347559573946667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2.5144908028469953E-3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7.8355867440074375E-3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1.7036467128483082E-3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7.4435547407278931E-4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8.1916510284726983E-4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7.0823815280607865E-3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2.2078001156386061E-3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2.5799136751946286E-3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2.0135020263660065E-3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8.5192212672217374E-4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7.619296522727928E-4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5.7054819633540403E-4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3.1315670540465887E-4</v>
      </c>
      <c r="G1341" s="1">
        <f t="shared" ref="G1341:K1341" si="1492">SUM(G1346:G1350)</f>
        <v>5.7828390029270437E-3</v>
      </c>
      <c r="H1341" s="1">
        <f t="shared" si="1492"/>
        <v>3.859610439064823E-3</v>
      </c>
      <c r="I1341" s="1">
        <f t="shared" si="1492"/>
        <v>4.8052327133749784E-3</v>
      </c>
      <c r="J1341" s="1">
        <f t="shared" si="1492"/>
        <v>2.5880288468565281E-3</v>
      </c>
      <c r="K1341" s="1">
        <f t="shared" si="1492"/>
        <v>2.4191018027246427E-3</v>
      </c>
      <c r="L1341" s="1">
        <f t="shared" ref="L1341:O1341" si="1493">SUM(L1346:L1350)</f>
        <v>2.4000199163685351E-3</v>
      </c>
      <c r="M1341" s="1">
        <f t="shared" si="1493"/>
        <v>6.4382182494323952E-4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2.8922491870305963E-4</v>
      </c>
      <c r="G1342" s="1">
        <f t="shared" ref="G1342:K1342" si="1494">IF(G1341-G1343&lt;0,0,G1341-G1343)</f>
        <v>5.0768121776880813E-3</v>
      </c>
      <c r="H1342" s="1">
        <f t="shared" si="1494"/>
        <v>3.8359440669877808E-3</v>
      </c>
      <c r="I1342" s="1">
        <f t="shared" si="1494"/>
        <v>4.7751732010569174E-3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2.3931786701599252E-5</v>
      </c>
      <c r="G1343" s="1">
        <f t="shared" ref="G1343" si="1496">SUM(G1344:G1345)</f>
        <v>7.0602682523896213E-4</v>
      </c>
      <c r="H1343" s="1">
        <f t="shared" ref="H1343" si="1497">SUM(H1344:H1345)</f>
        <v>2.3666372077042428E-5</v>
      </c>
      <c r="I1343" s="1">
        <f t="shared" ref="I1343" si="1498">SUM(I1344:I1345)</f>
        <v>3.0059512318061314E-5</v>
      </c>
      <c r="J1343" s="1">
        <f t="shared" ref="J1343" si="1499">SUM(J1344:J1345)</f>
        <v>0.13071078526773158</v>
      </c>
      <c r="K1343" s="1">
        <f t="shared" ref="K1343" si="1500">SUM(K1344:K1345)</f>
        <v>6.1927027787744893E-2</v>
      </c>
      <c r="L1343" s="1">
        <f t="shared" ref="L1343:O1343" si="1501">SUM(L1344:L1345)</f>
        <v>0.87501726629098298</v>
      </c>
      <c r="M1343" s="1">
        <f t="shared" si="1501"/>
        <v>0.96355270371760249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2.3931786701599252E-5</v>
      </c>
      <c r="G1344" s="1">
        <f>IF(SUM([1]Transport!C$24,[1]Transport!C$27)=0,0,[1]Transport!C$27/SUM([1]Transport!C$24,[1]Transport!C$27)*G1341*(G$47+G$614)/(G$47+G$614+G$49))</f>
        <v>7.0602682523896213E-4</v>
      </c>
      <c r="H1344" s="1">
        <f>IF(SUM([1]Transport!D$24,[1]Transport!D$27)=0,0,[1]Transport!D$27/SUM([1]Transport!D$24,[1]Transport!D$27)*H1341*(H$47+H$614)/(H$47+H$614+H$49))</f>
        <v>2.3666372077042428E-5</v>
      </c>
      <c r="I1344" s="1">
        <f>IF(SUM([1]Transport!E$24,[1]Transport!E$27)=0,0,[1]Transport!E$27/SUM([1]Transport!E$24,[1]Transport!E$27)*I1341*(I$47+I$614)/(I$47+I$614+I$49))</f>
        <v>3.0059512318061314E-5</v>
      </c>
      <c r="J1344" s="1">
        <f>IF(SUM([1]Transport!F$24,[1]Transport!F$27)=0,0,[1]Transport!F$27/SUM([1]Transport!F$24,[1]Transport!F$27)*J1341*(J$47+J$614)/(J$47+J$614+J$49))</f>
        <v>2.3081919126019812E-5</v>
      </c>
      <c r="K1344" s="1">
        <f>IF(SUM([1]Transport!G$24,[1]Transport!G$27)=0,0,[1]Transport!G$27/SUM([1]Transport!G$24,[1]Transport!G$27)*K1341*(K$47+K$614)/(K$47+K$614+K$49))</f>
        <v>6.4430195749842832E-4</v>
      </c>
      <c r="L1344" s="1">
        <f>IF(SUM([1]Transport!H$24,[1]Transport!H$27)=0,0,[1]Transport!H$27/SUM([1]Transport!H$24,[1]Transport!H$27)*L1341*(L$47+L$614)/(L$47+L$614+L$49))</f>
        <v>7.8410800452112343E-4</v>
      </c>
      <c r="M1344" s="1">
        <f>IF(SUM([1]Transport!I$24,[1]Transport!I$27)=0,0,[1]Transport!I$27/SUM([1]Transport!I$24,[1]Transport!I$27)*M1341*(M$47+M$614)/(M$47+M$614+M$49))</f>
        <v>5.5705474280175226E-4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0.13068770334860555</v>
      </c>
      <c r="K1345" s="1">
        <f>IF(([1]Transport!G$24+[1]Transport!G$27)=0,0,(K$49+K$716)/([1]Transport!G$24+[1]Transport!G$27)*K1341)</f>
        <v>6.1282725830246465E-2</v>
      </c>
      <c r="L1345" s="1">
        <f>IF(([1]Transport!H$24+[1]Transport!H$27)=0,0,(L$49+L$716)/([1]Transport!H$24+[1]Transport!H$27)*L1341)</f>
        <v>0.87423315828646186</v>
      </c>
      <c r="M1345" s="1">
        <f>IF(([1]Transport!I$24+[1]Transport!I$27)=0,0,(M$49+M$716)/([1]Transport!I$24+[1]Transport!I$27)*M1341)</f>
        <v>0.96299564897480072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3.1315670540465887E-4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3.1909982391315015E-4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1.4805799241090795E-5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3.9453633857631214E-3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3.0419655459314594E-4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4.291757591825029E-4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3.5266132724722144E-4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3.313710611020304E-4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3.3880078169689536E-4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2.4780070634948818E-4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3.340243749817596E-4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5.1889877650594966E-4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7.7839139083981214E-4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6.0868125309142176E-4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5.6772816556729835E-4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5.6147400094518107E-4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3.9602111859375139E-4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9.7756004912943179E-4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2.0528457279181409E-3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2.318445370411508E-3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7.2203674819019102E-4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6.3893465701581064E-4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7.7605228269841768E-4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2.0679136913958002E-4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9.6886358080649571E-4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1.279220192941155E-3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9.046495183276938E-4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8.8106791903950349E-4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7.2369285102804096E-4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0.29595208742537865</v>
      </c>
      <c r="G1351" s="3">
        <f t="shared" ref="G1351:K1351" si="1502">SUM(G1352:G1374)</f>
        <v>0.30212190139060602</v>
      </c>
      <c r="H1351" s="3">
        <f t="shared" si="1502"/>
        <v>0.31106986296162747</v>
      </c>
      <c r="I1351" s="3">
        <f t="shared" si="1502"/>
        <v>0.32569229414195233</v>
      </c>
      <c r="J1351" s="3">
        <f t="shared" si="1502"/>
        <v>0.33924916814647682</v>
      </c>
      <c r="K1351" s="3">
        <f t="shared" si="1502"/>
        <v>0.35367418209632667</v>
      </c>
      <c r="L1351" s="3">
        <f t="shared" ref="L1351:O1351" si="1503">SUM(L1352:L1374)</f>
        <v>0.36605438966417508</v>
      </c>
      <c r="M1351" s="3">
        <f t="shared" si="1503"/>
        <v>0.37797342874130663</v>
      </c>
      <c r="N1351" s="3">
        <f t="shared" si="1503"/>
        <v>0.38840002278749114</v>
      </c>
      <c r="O1351" s="3">
        <f t="shared" si="1503"/>
        <v>0.39941198234714342</v>
      </c>
      <c r="P1351" s="3">
        <f>SUM(P1352:P1374)</f>
        <v>0.41160824665064727</v>
      </c>
      <c r="Q1351" s="3">
        <f>SUM(Q1352:Q1374)</f>
        <v>0.42565367143962135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1.9631415043145101E-3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1.6273209606967442E-3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1.0253910971892535E-3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9.5809642557391373E-5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2.3500319718283555E-3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6.382456975349006E-2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0.11043698410352082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0.11517987024225676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0.12007446127283068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0.12427855227234962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0.12833846540518623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0.13198565672927026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0.13571369838579753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0.13985115913088059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0.14446661305376318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4.7113494111095388E-4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1.1488717235314482E-3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2.3119621663648927E-2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3.9837569945024555E-2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4.1578879226011445E-2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4.3361917494879623E-2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4.4865478999009986E-2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4.6392166147215162E-2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4.7704382073353015E-2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4.9061302703031641E-2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5.0558931432236713E-2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5.2286771900660951E-2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1.5057333869167308E-3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3.0099764625468118E-3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0.10066970343319476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0.17354193871769211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0.18159370751430007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0.18939147748180996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0.19602942850236177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0.20263425016632461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0.20833375511644836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0.21424995378107042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0.22079516241622341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0.22833538251760171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1.2464351698779865E-4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1.8110792551528468E-4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2.6184135813826429E-4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1.10487355198637E-4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7.489290876524654E-5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8.3291748805618544E-5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7.0198965995438541E-5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1.9350307591778365E-4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1.5570166294007014E-4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1.8454310975661825E-4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2.0016376317561E-4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3.5766796758231623E-4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2.4454375089832041E-5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4.4014919944486828E-5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6.1266672030110616E-5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6.2593061275793767E-5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6.2181105204504091E-5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6.1294552197732214E-5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6.2727075789201749E-5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6.1299392914772221E-5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6.3330509705273423E-5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2.163539887769445E-5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4.1306889016212657E-5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5.8488604395489846E-5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5.9433299727198002E-5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5.9971740784136905E-5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5.9321836588634824E-5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6.0855849627735557E-5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5.9789579175106271E-5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6.2121657029236149E-5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3.1079285673536162E-5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4.773869056665545E-5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4.5924231702852721E-5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6.0573166224188525E-5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4.5938069490905868E-5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6.4735790779815676E-5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4.4592158087084685E-5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4.6356523196538653E-5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4.5905433779468469E-5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1.6947453419833769E-5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3.3849743988867679E-5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3.4704668926285842E-5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3.3838488647224616E-5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3.5269727987462722E-5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3.5175025913341088E-5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3.430928398319468E-5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3.5384412844497241E-5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3.5878399499280687E-5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2.6843007009585106E-2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4.2575121258478693E-5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5.5730855395641299E-5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4.7143319860918377E-5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4.5931732384183916E-5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4.9649004944622997E-5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3.1098107567967086E-5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4.7615885239836002E-5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4.0261087200307996E-5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7.6475798811632403E-5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5.515058584680792E-5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5.1395717061372402E-5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5.5034282411229563E-5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3.2181087837351259E-5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6.9044835426419095E-5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7.7809184609538634E-5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2.148202586841644E-4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4.3779260660018223E-5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3.9890045130817675E-5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5.3172134071975004E-5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1.3394592433740848E-5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1.9844234277083602E-5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4.8692732139249435E-5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3.5816107582887115E-5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3.5409753323338909E-5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3.1853305343095936E-5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0.24208719214210511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0.19380518306371855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0.12113051293534599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1.1799608980560848E-4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5.2872964961788059E-3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1.2629916622672099E-4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1.5864455977558669E-4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5.0238048985557746E-5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4.7771897981016999E-5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5.164895898266081E-5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3.1854655009384043E-5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9.2199081348208981E-3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1.1560023507131903E-2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1.3848206165781931E-4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2.0906183401104097E-4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7.137813683885567E-5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5.9558737530442359E-5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5.9902482379881018E-5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3.4157070179371793E-5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3.5718432909329557E-2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5.1957496987292517E-2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1.4890359144053173E-4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5.1104927401749811E-4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1.1753766082585362E-4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5.4433621078726309E-5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6.1537874712593743E-5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2.7370912590654427E-4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8.6039537947363393E-5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1.0164516879252533E-4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8.2525192182645083E-5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3.9934267025358064E-5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3.725676096068098E-5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2.9305150264313252E-5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4.3743860315235451E-3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3.5697684781407168E-3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1.0385482155900371E-4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4.7438070801059248E-4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3.7525120246014362E-5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5.4915142853013556E-5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4.8215486369593402E-5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4.8246292481505783E-5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5.1869861353684085E-5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3.8916090376040613E-5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2.8391429288583115E-5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4.5112436307711027E-5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7.004818630902797E-5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5.8286245711959708E-5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5.7883589562342327E-5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6.0145336221542382E-5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4.3476292225672055E-5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5.5156023558354369E-5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1.1854170661320518E-4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1.38030173665036E-4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4.7418624109372485E-5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4.4150378749675898E-5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5.5031740929742035E-5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7.7937925348737637E-6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3.7369020431281823E-5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5.1203499610748149E-5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4.0010267809874264E-5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4.0721394701970738E-5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3.5142776968441791E-5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4.1906042144660303</v>
      </c>
      <c r="G1376" s="1">
        <f t="shared" ref="G1376:K1376" si="1509">IFERROR(G1352/G1317,"-")</f>
        <v>3.3737507326839355</v>
      </c>
      <c r="H1376" s="1">
        <f t="shared" si="1509"/>
        <v>2.1484705100107933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0.37869321701871783</v>
      </c>
      <c r="G1377" s="1">
        <f t="shared" si="1512"/>
        <v>0.39182473477600327</v>
      </c>
      <c r="H1377" s="1">
        <f t="shared" si="1512"/>
        <v>0.41220041944672048</v>
      </c>
      <c r="I1377" s="1">
        <f t="shared" si="1512"/>
        <v>0.44712366291068589</v>
      </c>
      <c r="J1377" s="1">
        <f t="shared" si="1512"/>
        <v>0.47087808582977903</v>
      </c>
      <c r="K1377" s="1">
        <f t="shared" si="1512"/>
        <v>0.47359024165553637</v>
      </c>
      <c r="L1377" s="1">
        <f t="shared" ref="L1377:O1377" si="1513">IFERROR(L1353/L1318,"-")</f>
        <v>0.49626425404507063</v>
      </c>
      <c r="M1377" s="1">
        <f t="shared" si="1513"/>
        <v>0.53082686703420301</v>
      </c>
      <c r="N1377" s="1">
        <f t="shared" si="1513"/>
        <v>0.53792524055670587</v>
      </c>
      <c r="O1377" s="1">
        <f t="shared" si="1513"/>
        <v>0.54235716283703517</v>
      </c>
      <c r="P1377" s="1">
        <f t="shared" si="1511"/>
        <v>0.54235716283703528</v>
      </c>
      <c r="Q1377" s="1">
        <f t="shared" si="1511"/>
        <v>0.54235716283703628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0.2751807049649071</v>
      </c>
      <c r="G1378" s="1">
        <f t="shared" si="1514"/>
        <v>0.27985685875278221</v>
      </c>
      <c r="H1378" s="1">
        <f t="shared" si="1514"/>
        <v>0.2986979308419303</v>
      </c>
      <c r="I1378" s="1">
        <f t="shared" si="1514"/>
        <v>0.30983480292555088</v>
      </c>
      <c r="J1378" s="1">
        <f t="shared" si="1514"/>
        <v>0.33901352963760251</v>
      </c>
      <c r="K1378" s="1">
        <f t="shared" si="1514"/>
        <v>0.34388249732713511</v>
      </c>
      <c r="L1378" s="1">
        <f t="shared" ref="L1378:O1378" si="1515">IFERROR(L1354/L1319,"-")</f>
        <v>0.35785880596289538</v>
      </c>
      <c r="M1378" s="1">
        <f t="shared" si="1515"/>
        <v>0.38340984960083169</v>
      </c>
      <c r="N1378" s="1">
        <f t="shared" si="1515"/>
        <v>0.38922754578946983</v>
      </c>
      <c r="O1378" s="1">
        <f t="shared" si="1515"/>
        <v>0.39241606511730981</v>
      </c>
      <c r="P1378" s="1">
        <f t="shared" si="1511"/>
        <v>0.39241606511730998</v>
      </c>
      <c r="Q1378" s="1">
        <f t="shared" si="1511"/>
        <v>0.39241606511730975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0.18297040713439894</v>
      </c>
      <c r="G1379" s="1">
        <f t="shared" si="1516"/>
        <v>0.18454303554501206</v>
      </c>
      <c r="H1379" s="1">
        <f t="shared" si="1516"/>
        <v>0.19900818991834793</v>
      </c>
      <c r="I1379" s="1">
        <f t="shared" si="1516"/>
        <v>0.20616800514443184</v>
      </c>
      <c r="J1379" s="1">
        <f t="shared" si="1516"/>
        <v>0.22381661803194119</v>
      </c>
      <c r="K1379" s="1">
        <f t="shared" si="1516"/>
        <v>0.23134503916400892</v>
      </c>
      <c r="L1379" s="1">
        <f t="shared" ref="L1379:O1379" si="1517">IFERROR(L1355/L1320,"-")</f>
        <v>0.24453957021918268</v>
      </c>
      <c r="M1379" s="1">
        <f t="shared" si="1517"/>
        <v>0.25521750689358808</v>
      </c>
      <c r="N1379" s="1">
        <f t="shared" si="1517"/>
        <v>0.2610833931121852</v>
      </c>
      <c r="O1379" s="1">
        <f t="shared" si="1517"/>
        <v>0.2621428183671381</v>
      </c>
      <c r="P1379" s="1">
        <f t="shared" si="1511"/>
        <v>0.26214281836713815</v>
      </c>
      <c r="Q1379" s="1">
        <f t="shared" si="1511"/>
        <v>0.2621428183671381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0.12198710645807063</v>
      </c>
      <c r="G1380" s="1">
        <f t="shared" si="1518"/>
        <v>0.12360095405535045</v>
      </c>
      <c r="H1380" s="1">
        <f t="shared" si="1518"/>
        <v>0.12579666214687726</v>
      </c>
      <c r="I1380" s="1">
        <f t="shared" si="1518"/>
        <v>0.13382242924781038</v>
      </c>
      <c r="J1380" s="1">
        <f t="shared" si="1518"/>
        <v>0.14938667908627171</v>
      </c>
      <c r="K1380" s="1">
        <f t="shared" si="1518"/>
        <v>0.15680552602618453</v>
      </c>
      <c r="L1380" s="1">
        <f t="shared" ref="L1380:O1380" si="1519">IFERROR(L1356/L1321,"-")</f>
        <v>0.1645979879525091</v>
      </c>
      <c r="M1380" s="1">
        <f t="shared" si="1519"/>
        <v>0.17248462825533267</v>
      </c>
      <c r="N1380" s="1">
        <f t="shared" si="1519"/>
        <v>0.17547614587850302</v>
      </c>
      <c r="O1380" s="1">
        <f t="shared" si="1519"/>
        <v>0.17547614587850291</v>
      </c>
      <c r="P1380" s="1">
        <f t="shared" si="1511"/>
        <v>0.17547614587850313</v>
      </c>
      <c r="Q1380" s="1">
        <f t="shared" si="1511"/>
        <v>0.17547614587850299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0.23440176174444105</v>
      </c>
      <c r="J1381" s="1">
        <f t="shared" si="1520"/>
        <v>0.24271483947889402</v>
      </c>
      <c r="K1381" s="1">
        <f t="shared" si="1520"/>
        <v>0.25210337317083154</v>
      </c>
      <c r="L1381" s="1">
        <f t="shared" ref="L1381:O1381" si="1521">IFERROR(L1357/L1323,"-")</f>
        <v>0.26865604099145596</v>
      </c>
      <c r="M1381" s="1">
        <f t="shared" si="1521"/>
        <v>0.28645675971623719</v>
      </c>
      <c r="N1381" s="1">
        <f t="shared" si="1521"/>
        <v>0.29799654583419394</v>
      </c>
      <c r="O1381" s="1">
        <f t="shared" si="1521"/>
        <v>0.30344095071385785</v>
      </c>
      <c r="P1381" s="1">
        <f t="shared" ref="P1381:Q1384" si="1522">IFERROR(P1357/P1323,"-")</f>
        <v>0.30344095071385851</v>
      </c>
      <c r="Q1381" s="1">
        <f t="shared" si="1522"/>
        <v>0.30344095071385752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>
        <f t="shared" si="1523"/>
        <v>0.16910151451049585</v>
      </c>
      <c r="J1382" s="1">
        <f t="shared" si="1523"/>
        <v>0.17483737018959825</v>
      </c>
      <c r="K1382" s="1">
        <f t="shared" si="1523"/>
        <v>0.18155384912537045</v>
      </c>
      <c r="L1382" s="1">
        <f t="shared" ref="L1382:O1382" si="1524">IFERROR(L1358/L1324,"-")</f>
        <v>0.19356299580677158</v>
      </c>
      <c r="M1382" s="1">
        <f t="shared" si="1524"/>
        <v>0.20638619598084057</v>
      </c>
      <c r="N1382" s="1">
        <f t="shared" si="1524"/>
        <v>0.21486876492608817</v>
      </c>
      <c r="O1382" s="1">
        <f t="shared" si="1524"/>
        <v>0.21881288862453083</v>
      </c>
      <c r="P1382" s="1">
        <f t="shared" si="1522"/>
        <v>0.21881288862453088</v>
      </c>
      <c r="Q1382" s="1">
        <f t="shared" si="1522"/>
        <v>0.21881288862453085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>
        <f t="shared" si="1525"/>
        <v>0.11310839137372306</v>
      </c>
      <c r="J1383" s="1">
        <f t="shared" si="1525"/>
        <v>0.11672994928274952</v>
      </c>
      <c r="K1383" s="1">
        <f t="shared" si="1525"/>
        <v>0.12521008221610666</v>
      </c>
      <c r="L1383" s="1">
        <f t="shared" ref="L1383:O1383" si="1526">IFERROR(L1359/L1325,"-")</f>
        <v>0.1300283470795511</v>
      </c>
      <c r="M1383" s="1">
        <f t="shared" si="1526"/>
        <v>0.14204373718858973</v>
      </c>
      <c r="N1383" s="1">
        <f t="shared" si="1526"/>
        <v>0.14423453307500891</v>
      </c>
      <c r="O1383" s="1">
        <f t="shared" si="1526"/>
        <v>0.14658985260534685</v>
      </c>
      <c r="P1383" s="1">
        <f t="shared" si="1522"/>
        <v>0.14658985260534702</v>
      </c>
      <c r="Q1383" s="1">
        <f t="shared" si="1522"/>
        <v>0.14658985260534707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>
        <f t="shared" si="1527"/>
        <v>7.5896650184428802E-2</v>
      </c>
      <c r="J1384" s="1">
        <f t="shared" si="1527"/>
        <v>7.8591245872651649E-2</v>
      </c>
      <c r="K1384" s="1">
        <f t="shared" si="1527"/>
        <v>8.4138915934973552E-2</v>
      </c>
      <c r="L1384" s="1">
        <f t="shared" ref="L1384:O1384" si="1528">IFERROR(L1360/L1326,"-")</f>
        <v>8.9779517766836028E-2</v>
      </c>
      <c r="M1384" s="1">
        <f t="shared" si="1528"/>
        <v>9.5462320813637244E-2</v>
      </c>
      <c r="N1384" s="1">
        <f t="shared" si="1528"/>
        <v>9.845373528748258E-2</v>
      </c>
      <c r="O1384" s="1">
        <f t="shared" si="1528"/>
        <v>9.8453735287482469E-2</v>
      </c>
      <c r="P1384" s="1">
        <f t="shared" si="1522"/>
        <v>9.8453735287482677E-2</v>
      </c>
      <c r="Q1384" s="1">
        <f t="shared" si="1522"/>
        <v>9.8453735287482511E-2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0.16251369968883878</v>
      </c>
      <c r="H1385" s="1">
        <f t="shared" si="1529"/>
        <v>0.16622223345890189</v>
      </c>
      <c r="I1385" s="1">
        <f t="shared" si="1529"/>
        <v>0.17223547284647253</v>
      </c>
      <c r="J1385" s="1">
        <f t="shared" si="1529"/>
        <v>0.18345427544897236</v>
      </c>
      <c r="K1385" s="1">
        <f t="shared" si="1529"/>
        <v>0.19510422883925879</v>
      </c>
      <c r="L1385" s="1">
        <f t="shared" ref="L1385:O1385" si="1530">IFERROR(L1361/L1332,"-")</f>
        <v>0.20472136135866101</v>
      </c>
      <c r="M1385" s="1">
        <f t="shared" si="1530"/>
        <v>0.21014317379374692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0.11649393435744135</v>
      </c>
      <c r="H1386" s="1">
        <f t="shared" si="1532"/>
        <v>0.11903841817326874</v>
      </c>
      <c r="I1386" s="1">
        <f t="shared" si="1532"/>
        <v>0.12300847891905184</v>
      </c>
      <c r="J1386" s="1">
        <f t="shared" si="1532"/>
        <v>0.13100852796507748</v>
      </c>
      <c r="K1386" s="1">
        <f t="shared" si="1532"/>
        <v>0.13945519415329888</v>
      </c>
      <c r="L1386" s="1">
        <f t="shared" ref="L1386:O1386" si="1533">IFERROR(L1362/L1333,"-")</f>
        <v>0.14650939033933061</v>
      </c>
      <c r="M1386" s="1">
        <f t="shared" si="1533"/>
        <v>0.15053087708712604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7.8235828164578913E-2</v>
      </c>
      <c r="H1387" s="1">
        <f t="shared" si="1534"/>
        <v>7.9549869466922135E-2</v>
      </c>
      <c r="I1387" s="1">
        <f t="shared" si="1534"/>
        <v>8.5326213395695072E-2</v>
      </c>
      <c r="J1387" s="1">
        <f t="shared" si="1534"/>
        <v>9.0872204946777613E-2</v>
      </c>
      <c r="K1387" s="1">
        <f t="shared" si="1534"/>
        <v>9.5987375217196955E-2</v>
      </c>
      <c r="L1387" s="1">
        <f t="shared" ref="L1387:O1387" si="1535">IFERROR(L1363/L1334,"-")</f>
        <v>9.8654723470601433E-2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5.2751439830497758E-2</v>
      </c>
      <c r="H1388" s="1">
        <f t="shared" si="1536"/>
        <v>5.4005395932223289E-2</v>
      </c>
      <c r="I1388" s="1">
        <f t="shared" si="1536"/>
        <v>5.5964205698975179E-2</v>
      </c>
      <c r="J1388" s="1">
        <f t="shared" si="1536"/>
        <v>6.162568144735265E-2</v>
      </c>
      <c r="K1388" s="1">
        <f t="shared" si="1536"/>
        <v>6.4809768086473624E-2</v>
      </c>
      <c r="L1388" s="1">
        <f t="shared" ref="L1388:O1388" si="1537">IFERROR(L1364/L1335,"-")</f>
        <v>6.8240015109673757E-2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13.968680714886789</v>
      </c>
      <c r="G1389" s="1">
        <f t="shared" ref="G1389:K1389" si="1538">IFERROR(G1365/G1336,"-")</f>
        <v>11.189596541502652</v>
      </c>
      <c r="H1389" s="1">
        <f t="shared" si="1538"/>
        <v>7.0209702814264201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0.12391916748597492</v>
      </c>
      <c r="G1390" s="1">
        <f t="shared" si="1540"/>
        <v>0.12839883594404347</v>
      </c>
      <c r="H1390" s="1">
        <f t="shared" si="1540"/>
        <v>0.12653103765105503</v>
      </c>
      <c r="I1390" s="1">
        <f t="shared" si="1540"/>
        <v>0.12878274953515978</v>
      </c>
      <c r="J1390" s="1">
        <f t="shared" si="1540"/>
        <v>0.1456551191786459</v>
      </c>
      <c r="K1390" s="1">
        <f t="shared" si="1540"/>
        <v>0.15512655337062681</v>
      </c>
      <c r="L1390" s="1">
        <f t="shared" ref="L1390:O1390" si="1541">IFERROR(L1366/L1337,"-")</f>
        <v>0.16278035428190366</v>
      </c>
      <c r="M1390" s="1">
        <f t="shared" si="1541"/>
        <v>0.16700176959447602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8.7465847585616693E-2</v>
      </c>
      <c r="G1391" s="1">
        <f t="shared" si="1542"/>
        <v>8.7716210784554619E-2</v>
      </c>
      <c r="H1391" s="1">
        <f t="shared" si="1542"/>
        <v>8.9155981763383824E-2</v>
      </c>
      <c r="I1391" s="1">
        <f t="shared" si="1542"/>
        <v>9.1188686411425968E-2</v>
      </c>
      <c r="J1391" s="1">
        <f t="shared" si="1542"/>
        <v>0.10189245870640311</v>
      </c>
      <c r="K1391" s="1">
        <f t="shared" si="1542"/>
        <v>0.10812083507176934</v>
      </c>
      <c r="L1391" s="1">
        <f t="shared" ref="L1391:O1391" si="1543">IFERROR(L1367/L1338,"-")</f>
        <v>0.11328295460141599</v>
      </c>
      <c r="M1391" s="1">
        <f t="shared" si="1543"/>
        <v>0.11618041026833087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5.7949527986548552E-2</v>
      </c>
      <c r="G1392" s="1">
        <f t="shared" si="1544"/>
        <v>5.8152116560375625E-2</v>
      </c>
      <c r="H1392" s="1">
        <f t="shared" si="1544"/>
        <v>5.9218188935882293E-2</v>
      </c>
      <c r="I1392" s="1">
        <f t="shared" si="1544"/>
        <v>6.5221570600101197E-2</v>
      </c>
      <c r="J1392" s="1">
        <f t="shared" si="1544"/>
        <v>6.899180442718883E-2</v>
      </c>
      <c r="K1392" s="1">
        <f t="shared" si="1544"/>
        <v>7.3128529277670537E-2</v>
      </c>
      <c r="L1392" s="1">
        <f t="shared" ref="L1392:O1392" si="1545">IFERROR(L1368/L1339,"-")</f>
        <v>7.5122676123163951E-2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3.864648138794749E-2</v>
      </c>
      <c r="G1393" s="1">
        <f t="shared" si="1546"/>
        <v>3.8970709955994574E-2</v>
      </c>
      <c r="H1393" s="1">
        <f t="shared" si="1546"/>
        <v>3.9398670494220016E-2</v>
      </c>
      <c r="I1393" s="1">
        <f t="shared" si="1546"/>
        <v>4.0985899741848075E-2</v>
      </c>
      <c r="J1393" s="1">
        <f t="shared" si="1546"/>
        <v>4.6875489874887717E-2</v>
      </c>
      <c r="K1393" s="1">
        <f t="shared" si="1546"/>
        <v>4.8897901334521085E-2</v>
      </c>
      <c r="L1393" s="1">
        <f t="shared" ref="L1393:O1393" si="1547">IFERROR(L1369/L1340,"-")</f>
        <v>5.1363145922708069E-2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13.9686807148868</v>
      </c>
      <c r="G1394" s="1">
        <f t="shared" ref="G1394:K1394" si="1548">IFERROR(G1370/G1346,"-")</f>
        <v>11.186996076539064</v>
      </c>
      <c r="H1394" s="1">
        <f t="shared" si="1548"/>
        <v>7.0144691190174724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</v>
      </c>
      <c r="H1395" s="1">
        <f t="shared" si="1551"/>
        <v>0.12335813696576255</v>
      </c>
      <c r="I1395" s="1">
        <f t="shared" si="1551"/>
        <v>0.12795490350530589</v>
      </c>
      <c r="J1395" s="1">
        <f t="shared" si="1551"/>
        <v>0.13671895000778905</v>
      </c>
      <c r="K1395" s="1">
        <f t="shared" si="1551"/>
        <v>0.14559597425633547</v>
      </c>
      <c r="L1395" s="1">
        <f t="shared" ref="L1395:O1395" si="1552">IFERROR(L1371/L1347,"-")</f>
        <v>0.15309841108952613</v>
      </c>
      <c r="M1395" s="1">
        <f t="shared" si="1552"/>
        <v>0.15704592189965319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8.4998076233608735E-2</v>
      </c>
      <c r="H1396" s="1">
        <f t="shared" si="1553"/>
        <v>8.6938798760481897E-2</v>
      </c>
      <c r="I1396" s="1">
        <f t="shared" si="1553"/>
        <v>8.9990957162890087E-2</v>
      </c>
      <c r="J1396" s="1">
        <f t="shared" si="1553"/>
        <v>9.5758240320250709E-2</v>
      </c>
      <c r="K1396" s="1">
        <f t="shared" si="1553"/>
        <v>0.10195652263350817</v>
      </c>
      <c r="L1396" s="1">
        <f t="shared" ref="L1396:O1396" si="1554">IFERROR(L1372/L1348,"-")</f>
        <v>0.10712042965532541</v>
      </c>
      <c r="M1396" s="1">
        <f t="shared" si="1554"/>
        <v>0.10978276204070608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5.6422133461237173E-2</v>
      </c>
      <c r="H1397" s="1">
        <f t="shared" si="1555"/>
        <v>5.7745063353310172E-2</v>
      </c>
      <c r="I1397" s="1">
        <f t="shared" si="1555"/>
        <v>5.9535659294200488E-2</v>
      </c>
      <c r="J1397" s="1">
        <f t="shared" si="1555"/>
        <v>6.567342206366758E-2</v>
      </c>
      <c r="K1397" s="1">
        <f t="shared" si="1555"/>
        <v>6.9099990530930591E-2</v>
      </c>
      <c r="L1397" s="1">
        <f t="shared" ref="L1397:O1397" si="1556">IFERROR(L1373/L1349,"-")</f>
        <v>7.0912414223421552E-2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>
        <f t="shared" si="1557"/>
        <v>3.7689157759834307E-2</v>
      </c>
      <c r="H1398" s="1">
        <f t="shared" si="1557"/>
        <v>3.856995058083959E-2</v>
      </c>
      <c r="I1398" s="1">
        <f t="shared" si="1557"/>
        <v>4.0027119563381959E-2</v>
      </c>
      <c r="J1398" s="1">
        <f t="shared" si="1557"/>
        <v>4.4227368720469742E-2</v>
      </c>
      <c r="K1398" s="1">
        <f t="shared" si="1557"/>
        <v>4.6218224295765054E-2</v>
      </c>
      <c r="L1398" s="1">
        <f t="shared" ref="L1398:O1398" si="1558">IFERROR(L1374/L1350,"-")</f>
        <v>4.8560348383322793E-2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0.81361255528484477</v>
      </c>
      <c r="G1399" s="3">
        <f t="shared" ref="G1399" si="1559">G1400+G1406+G1411+G1425</f>
        <v>0.80810740341390996</v>
      </c>
      <c r="H1399" s="3">
        <f t="shared" ref="H1399" si="1560">H1400+H1406+H1411+H1425</f>
        <v>0.52623139898859972</v>
      </c>
      <c r="I1399" s="3">
        <f t="shared" ref="I1399" si="1561">I1400+I1406+I1411+I1425</f>
        <v>0.53982523909852009</v>
      </c>
      <c r="J1399" s="3">
        <f t="shared" ref="J1399" si="1562">J1400+J1406+J1411+J1425</f>
        <v>0.39367507994123202</v>
      </c>
      <c r="K1399" s="3">
        <f t="shared" ref="K1399" si="1563">K1400+K1406+K1411+K1425</f>
        <v>0.36644018396637118</v>
      </c>
      <c r="L1399" s="3">
        <f t="shared" ref="L1399:O1399" si="1564">L1400+L1406+L1411+L1425</f>
        <v>0.35499698193401819</v>
      </c>
      <c r="M1399" s="3">
        <f t="shared" si="1564"/>
        <v>0.3302180158521989</v>
      </c>
      <c r="N1399" s="3">
        <f t="shared" si="1564"/>
        <v>0.32942548299360486</v>
      </c>
      <c r="O1399" s="3">
        <f t="shared" si="1564"/>
        <v>0.33640445385051587</v>
      </c>
      <c r="P1399" s="3">
        <f>P1400+P1406+P1411+P1425</f>
        <v>0.34571332609037353</v>
      </c>
      <c r="Q1399" s="3">
        <f>Q1400+Q1406+Q1411+Q1425</f>
        <v>0.35501295624866441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3.3799402563122311E-3</v>
      </c>
      <c r="G1400" s="1">
        <f t="shared" ref="G1400" si="1565">SUM(G1401:G1405)</f>
        <v>7.7923628484654331E-3</v>
      </c>
      <c r="H1400" s="1">
        <f t="shared" ref="H1400" si="1566">SUM(H1401:H1405)</f>
        <v>0.21326959181031255</v>
      </c>
      <c r="I1400" s="1">
        <f t="shared" ref="I1400" si="1567">SUM(I1401:I1405)</f>
        <v>0.33941048309046279</v>
      </c>
      <c r="J1400" s="1">
        <f t="shared" ref="J1400" si="1568">SUM(J1401:J1405)</f>
        <v>0.35418334214194275</v>
      </c>
      <c r="K1400" s="1">
        <f t="shared" ref="K1400" si="1569">SUM(K1401:K1405)</f>
        <v>0.35895972818817079</v>
      </c>
      <c r="L1400" s="1">
        <f t="shared" ref="L1400:O1400" si="1570">SUM(L1401:L1405)</f>
        <v>0.34229835149681814</v>
      </c>
      <c r="M1400" s="1">
        <f t="shared" si="1570"/>
        <v>0.32208574621147873</v>
      </c>
      <c r="N1400" s="1">
        <f t="shared" si="1570"/>
        <v>0.32821413765582108</v>
      </c>
      <c r="O1400" s="1">
        <f t="shared" si="1570"/>
        <v>0.33534280701101282</v>
      </c>
      <c r="P1400" s="1">
        <f>SUM(P1401:P1405)</f>
        <v>0.34463911156635496</v>
      </c>
      <c r="Q1400" s="1">
        <f>SUM(Q1401:Q1405)</f>
        <v>0.35392081459601499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5.534977459935237E-4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1.6204841297537413E-3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7.4448188156494705E-2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0.14916195229570051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0.13822338188113609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0.13736953032697582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0.13184236124340001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0.12272187727113347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0.12506585418971841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0.12752761793864589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0.13103867412525583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0.13424596291363264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1.9508199986008909E-3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4.0532508298350735E-3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0.13514087610157977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0.18590797761954866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0.17102389607921231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0.16749242788700669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0.15956028462647345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0.14958191749010458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0.15332775202363541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0.15662989161165927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0.16096067564020897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0.16512531672944289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8.7562251171781639E-4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1.8848343780529756E-3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2.9832738098219693E-3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3.8316553537697164E-3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4.4404850921204289E-2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5.3493295358251008E-2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5.035383954832412E-2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4.8815753425332009E-2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4.9078809043058759E-2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5.022266961617089E-2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5.1612070802616761E-2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5.2945437574487587E-2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2.3379351082364352E-4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6.9725374241610212E-4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5.0889782144387496E-4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5.3121326039006758E-4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6.0447461593727582E-4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5.4186607862055647E-4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9.6619802490865178E-4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7.4172239940842972E-4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9.6262784453676417E-4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1.0276909982733611E-3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1.6040973784518678E-3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6.4897606667627659E-4</v>
      </c>
      <c r="J1406" s="1">
        <f t="shared" ref="J1406" si="1576">SUM(J1407:J1410)</f>
        <v>1.1818637388001348E-3</v>
      </c>
      <c r="K1406" s="1">
        <f t="shared" ref="K1406" si="1577">SUM(K1407:K1410)</f>
        <v>1.2700008522785271E-3</v>
      </c>
      <c r="L1406" s="1">
        <f t="shared" ref="L1406:O1406" si="1578">SUM(L1407:L1410)</f>
        <v>1.3137549332596843E-3</v>
      </c>
      <c r="M1406" s="1">
        <f t="shared" si="1578"/>
        <v>1.1236170793096775E-3</v>
      </c>
      <c r="N1406" s="1">
        <f t="shared" si="1578"/>
        <v>1.2113453377837983E-3</v>
      </c>
      <c r="O1406" s="1">
        <f t="shared" si="1578"/>
        <v>1.061646839503062E-3</v>
      </c>
      <c r="P1406" s="1">
        <f>SUM(P1407:P1410)</f>
        <v>1.0742145240185883E-3</v>
      </c>
      <c r="Q1406" s="1">
        <f>SUM(Q1407:Q1410)</f>
        <v>1.0921416526494523E-3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1.0438174596417193E-4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1.6108353531810578E-4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2.2280333490169762E-4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2.1590609601915273E-4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2.0548581645453681E-4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1.9480736736077417E-4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1.9262735861953797E-4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1.8978060644193632E-4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1.9541877137129552E-4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1.4640578922779204E-4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2.4374514776317023E-4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3.2872306332778654E-4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3.074422238669771E-4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2.9077575381958077E-4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2.8166644197540519E-4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2.7487982136611619E-4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2.7548382612241817E-4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2.8060803678412306E-4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1.9481657623891311E-4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3.6424831671628797E-4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3.1488873199352925E-4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4.2617675192599744E-4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2.6929138934740084E-4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3.8725605782169214E-4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2.6283572455923807E-4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2.6099439129368622E-4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2.6615011175673623E-4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2.0337195524539951E-4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4.1278673900257067E-4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4.0358572205551356E-4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3.6422986144755699E-4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3.5806411968815908E-4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3.476154706259268E-4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3.3130393495816972E-4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3.4795570016054749E-4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3.499647327372973E-4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0.81009453575613299</v>
      </c>
      <c r="G1411" s="1">
        <f t="shared" ref="G1411:K1411" si="1579">SUM(G1416:G1424)</f>
        <v>0.79602080983696233</v>
      </c>
      <c r="H1411" s="1">
        <f t="shared" si="1579"/>
        <v>0.23681166750400379</v>
      </c>
      <c r="I1411" s="1">
        <f t="shared" si="1579"/>
        <v>0.12315512357475877</v>
      </c>
      <c r="J1411" s="1">
        <f t="shared" si="1579"/>
        <v>3.5922000923807609E-2</v>
      </c>
      <c r="K1411" s="1">
        <f t="shared" si="1579"/>
        <v>3.9314419302101623E-3</v>
      </c>
      <c r="L1411" s="1">
        <f t="shared" ref="L1411:O1411" si="1580">SUM(L1416:L1424)</f>
        <v>4.1560341534528202E-3</v>
      </c>
      <c r="M1411" s="1">
        <f t="shared" si="1580"/>
        <v>1.2790360554361196E-3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0.79021739469377317</v>
      </c>
      <c r="G1412" s="1">
        <f t="shared" ref="G1412:K1412" si="1581">IF(G1411-G1413&lt;0,0,G1411-G1413)</f>
        <v>0.77527491970469431</v>
      </c>
      <c r="H1412" s="1">
        <f t="shared" si="1581"/>
        <v>0.22618305820372336</v>
      </c>
      <c r="I1412" s="1">
        <f t="shared" si="1581"/>
        <v>0.11644521326441998</v>
      </c>
      <c r="J1412" s="1">
        <f t="shared" si="1581"/>
        <v>3.2959030430523999E-2</v>
      </c>
      <c r="K1412" s="1">
        <f t="shared" si="1581"/>
        <v>3.3199206068234349E-3</v>
      </c>
      <c r="L1412" s="1">
        <f t="shared" ref="L1412:O1412" si="1582">IF(L1411-L1413&lt;0,0,L1411-L1413)</f>
        <v>2.7510420609202068E-3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1.9877141062359872E-2</v>
      </c>
      <c r="G1413" s="1">
        <f t="shared" ref="G1413" si="1583">SUM(G1414:G1415)</f>
        <v>2.0745890132268057E-2</v>
      </c>
      <c r="H1413" s="1">
        <f t="shared" ref="H1413" si="1584">SUM(H1414:H1415)</f>
        <v>1.0628609300280426E-2</v>
      </c>
      <c r="I1413" s="1">
        <f t="shared" ref="I1413" si="1585">SUM(I1414:I1415)</f>
        <v>6.7099103103387975E-3</v>
      </c>
      <c r="J1413" s="1">
        <f t="shared" ref="J1413" si="1586">SUM(J1414:J1415)</f>
        <v>2.9629704932836076E-3</v>
      </c>
      <c r="K1413" s="1">
        <f t="shared" ref="K1413" si="1587">SUM(K1414:K1415)</f>
        <v>6.1152132338672762E-4</v>
      </c>
      <c r="L1413" s="1">
        <f t="shared" ref="L1413:O1413" si="1588">SUM(L1414:L1415)</f>
        <v>1.4049920925326132E-3</v>
      </c>
      <c r="M1413" s="1">
        <f t="shared" si="1588"/>
        <v>1.2814825292428698E-3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1.9877141062359872E-2</v>
      </c>
      <c r="G1414" s="1">
        <f>[1]Transport!C$26/SUM([1]Transport!C$22,[1]Transport!C$26)*G1411*(G$34+G$582)/(G$34+G$582+G$38)</f>
        <v>2.0745890132268057E-2</v>
      </c>
      <c r="H1414" s="1">
        <f>[1]Transport!D$26/SUM([1]Transport!D$22,[1]Transport!D$26)*H1411*(H$34+H$582)/(H$34+H$582+H$38)</f>
        <v>1.0628609300280426E-2</v>
      </c>
      <c r="I1414" s="1">
        <f>[1]Transport!E$26/SUM([1]Transport!E$22,[1]Transport!E$26)*I1411*(I$34+I$582)/(I$34+I$582+I$38)</f>
        <v>6.7099103103387975E-3</v>
      </c>
      <c r="J1414" s="1">
        <f>[1]Transport!F$26/SUM([1]Transport!F$22,[1]Transport!F$26)*J1411*(J$34+J$582)/(J$34+J$582+J$38)</f>
        <v>2.8797414505607796E-3</v>
      </c>
      <c r="K1414" s="1">
        <f>[1]Transport!G$26/SUM([1]Transport!G$22,[1]Transport!G$26)*K1411*(K$34+K$582)/(K$34+K$582+K$38)</f>
        <v>4.9819749816156216E-4</v>
      </c>
      <c r="L1414" s="1">
        <f>[1]Transport!H$26/SUM([1]Transport!H$22,[1]Transport!H$26)*L1411*(L$34+L$582)/(L$34+L$582+L$38)</f>
        <v>1.2702544105869049E-3</v>
      </c>
      <c r="M1414" s="1">
        <f>[1]Transport!I$26/SUM([1]Transport!I$22,[1]Transport!I$26)*M1411*(M$34+M$582)/(M$34+M$582+M$38)</f>
        <v>1.1150116274815085E-3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8.3229042722828095E-5</v>
      </c>
      <c r="K1415" s="1">
        <f>(K$38+K$718)/([1]Transport!G$22+[1]Transport!G$26)*K1411</f>
        <v>1.1332382522516548E-4</v>
      </c>
      <c r="L1415" s="1">
        <f>(L$38+L$718)/([1]Transport!H$22+[1]Transport!H$26)*L1411</f>
        <v>1.3473768194570822E-4</v>
      </c>
      <c r="M1415" s="1">
        <f>(M$38+M$718)/([1]Transport!I$22+[1]Transport!I$26)*M1411</f>
        <v>1.6647090176136133E-4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0.13586378836446497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0.10515393113720567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3.372578875853431E-4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2.2104397021725065E-4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2.0765535485769572E-4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2.2137683555353336E-4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1.7842244293532215E-4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9.1242363372018623E-4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1.6482458455901205E-3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1.5041451272427646E-3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3.3182766949372742E-4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3.1331984009395593E-4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3.7426950108469706E-4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2.9094443778545167E-4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7.4946811714557155E-4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1.2462110404725921E-2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1.9646813739012513E-2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5.0806901753050167E-4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3.8215382382275143E-4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5.2853770779886134E-4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2.7219991106073043E-4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4.5519115531292086E-4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8.9598299960200461E-4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5.3860561309610931E-4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5.314876394362137E-4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4.7104492838140772E-4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6.0264881543029098E-3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6.0157122809774855E-3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5.9734979623528393E-3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0.11343690694491818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0.13618538419627868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1.1708411091267704E-2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1.2085829319586246E-3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2.8600593860231109E-4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2.6687502571766814E-4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3.0241812763411442E-4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2.4363519957533948E-4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0.51924151171921817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0.3890973407645299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3.5048025450451673E-2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6.6566961886347763E-3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4.7444683705279698E-4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4.4969812519296217E-4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6.7952362621319221E-4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5.6603397514000614E-4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0.15424435861559513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0.1251128736776693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6.2202219733043393E-2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9.0815090978839802E-2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3.2730867311216161E-2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9.7548275137738908E-4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9.5753070540736452E-4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1.7145270322098609E-2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1.8116188911154816E-3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2.1600347240535744E-3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2.0905537218829377E-3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8.3113456659875021E-4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8.0476936971152658E-4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6.2133272137964921E-4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1.3807927239950504E-4</v>
      </c>
      <c r="G1425" s="1">
        <f t="shared" ref="G1425" si="1589">SUM(G1430:G1434)</f>
        <v>4.2942307284822203E-3</v>
      </c>
      <c r="H1425" s="1">
        <f t="shared" ref="H1425" si="1590">SUM(H1430:H1434)</f>
        <v>7.615013967428344E-2</v>
      </c>
      <c r="I1425" s="1">
        <f t="shared" ref="I1425" si="1591">SUM(I1430:I1434)</f>
        <v>7.6610656366622204E-2</v>
      </c>
      <c r="J1425" s="1">
        <f t="shared" ref="J1425" si="1592">SUM(J1430:J1434)</f>
        <v>2.3878731366815307E-3</v>
      </c>
      <c r="K1425" s="1">
        <f t="shared" ref="K1425" si="1593">SUM(K1430:K1434)</f>
        <v>2.2790129957116771E-3</v>
      </c>
      <c r="L1425" s="1">
        <f t="shared" ref="L1425:O1425" si="1594">SUM(L1430:L1434)</f>
        <v>7.228841350487538E-3</v>
      </c>
      <c r="M1425" s="1">
        <f t="shared" si="1594"/>
        <v>5.7296165059743621E-3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1.2752709951626133E-4</v>
      </c>
      <c r="G1426" s="1">
        <f t="shared" ref="G1426:K1426" si="1595">IF(G1425-G1427&lt;0,0,G1425-G1427)</f>
        <v>3.7699480903974837E-3</v>
      </c>
      <c r="H1426" s="1">
        <f t="shared" si="1595"/>
        <v>7.5683201995545318E-2</v>
      </c>
      <c r="I1426" s="1">
        <f t="shared" si="1595"/>
        <v>7.6131412361990058E-2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1.0552172883243694E-5</v>
      </c>
      <c r="G1427" s="1">
        <f t="shared" ref="G1427" si="1597">SUM(G1428:G1429)</f>
        <v>5.2428263808473646E-4</v>
      </c>
      <c r="H1427" s="1">
        <f t="shared" ref="H1427" si="1598">SUM(H1428:H1429)</f>
        <v>4.6693767873811942E-4</v>
      </c>
      <c r="I1427" s="1">
        <f t="shared" ref="I1427" si="1599">SUM(I1428:I1429)</f>
        <v>4.7924400463215114E-4</v>
      </c>
      <c r="J1427" s="1">
        <f t="shared" ref="J1427" si="1600">SUM(J1428:J1429)</f>
        <v>0.12060173641204672</v>
      </c>
      <c r="K1427" s="1">
        <f t="shared" ref="K1427" si="1601">SUM(K1428:K1429)</f>
        <v>5.8340868894029493E-2</v>
      </c>
      <c r="L1427" s="1">
        <f t="shared" ref="L1427:O1427" si="1602">SUM(L1428:L1429)</f>
        <v>2.6355452110271291</v>
      </c>
      <c r="M1427" s="1">
        <f t="shared" si="1602"/>
        <v>8.5750238058228625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1.0552172883243694E-5</v>
      </c>
      <c r="G1428" s="1">
        <f>IF(SUM([1]Transport!C$24,[1]Transport!C$27)=0,0,[1]Transport!C$27/SUM([1]Transport!C$24,[1]Transport!C$27)*G1425*(G$47+G$614)/(G$47+G$614+G$49))</f>
        <v>5.2428263808473646E-4</v>
      </c>
      <c r="H1428" s="1">
        <f>IF(SUM([1]Transport!D$24,[1]Transport!D$27)=0,0,[1]Transport!D$27/SUM([1]Transport!D$24,[1]Transport!D$27)*H1425*(H$47+H$614)/(H$47+H$614+H$49))</f>
        <v>4.6693767873811942E-4</v>
      </c>
      <c r="I1428" s="1">
        <f>IF(SUM([1]Transport!E$24,[1]Transport!E$27)=0,0,[1]Transport!E$27/SUM([1]Transport!E$24,[1]Transport!E$27)*I1425*(I$47+I$614)/(I$47+I$614+I$49))</f>
        <v>4.7924400463215114E-4</v>
      </c>
      <c r="J1428" s="1">
        <f>IF(SUM([1]Transport!F$24,[1]Transport!F$27)=0,0,[1]Transport!F$27/SUM([1]Transport!F$24,[1]Transport!F$27)*J1425*(J$47+J$614)/(J$47+J$614+J$49))</f>
        <v>2.1296785270003537E-5</v>
      </c>
      <c r="K1428" s="1">
        <f>IF(SUM([1]Transport!G$24,[1]Transport!G$27)=0,0,[1]Transport!G$27/SUM([1]Transport!G$24,[1]Transport!G$27)*K1425*(K$47+K$614)/(K$47+K$614+K$49))</f>
        <v>6.0699079825725312E-4</v>
      </c>
      <c r="L1428" s="1">
        <f>IF(SUM([1]Transport!H$24,[1]Transport!H$27)=0,0,[1]Transport!H$27/SUM([1]Transport!H$24,[1]Transport!H$27)*L1425*(L$47+L$614)/(L$47+L$614+L$49))</f>
        <v>2.3617272205420261E-3</v>
      </c>
      <c r="M1428" s="1">
        <f>IF(SUM([1]Transport!I$24,[1]Transport!I$27)=0,0,[1]Transport!I$27/SUM([1]Transport!I$24,[1]Transport!I$27)*M1425*(M$47+M$614)/(M$47+M$614+M$49))</f>
        <v>4.9574430773135243E-3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0.12058043962677671</v>
      </c>
      <c r="K1429" s="1">
        <f>IF(([1]Transport!G$24+[1]Transport!G$27)=0,0,(K$49+K$716)/([1]Transport!G$24+[1]Transport!G$27)*K1425)</f>
        <v>5.773387809577224E-2</v>
      </c>
      <c r="L1429" s="1">
        <f>IF(([1]Transport!H$24+[1]Transport!H$27)=0,0,(L$49+L$716)/([1]Transport!H$24+[1]Transport!H$27)*L1425)</f>
        <v>2.6331834838065871</v>
      </c>
      <c r="M1429" s="1">
        <f>IF(([1]Transport!I$24+[1]Transport!I$27)=0,0,(M$49+M$716)/([1]Transport!I$24+[1]Transport!I$27)*M1425)</f>
        <v>8.5700663627455498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1.3807927239950504E-4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1.3988536012320596E-4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1.4043921397694677E-4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2.5393267594115932E-3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4.4781557812459719E-4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4.3184670003948829E-4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2.9951902894556978E-4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2.8534486112064916E-4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4.0810792086586338E-4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3.6104525255023577E-4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5.3101038151428354E-4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1.2072686943865119E-3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1.2389444172831957E-3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4.6704589742952742E-4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4.7165510464827054E-4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5.3225796805343659E-3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5.3685712534241262E-3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8.5839473522088998E-4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7.3466487059956981E-2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7.3676966802901936E-2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7.9359216890814255E-4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6.8920359573626999E-4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8.1498444212695944E-4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2.2561349221224831E-4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8.8812912783840586E-4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1.2628984463975866E-3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8.2771604139829098E-4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8.328094342064875E-4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6.8316930696034914E-4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0.13131952954963261</v>
      </c>
      <c r="G1435" s="3">
        <f t="shared" ref="G1435" si="1603">SUM(G1436:G1458)</f>
        <v>0.13238416482145687</v>
      </c>
      <c r="H1435" s="3">
        <f t="shared" ref="H1435" si="1604">SUM(H1436:H1458)</f>
        <v>0.13370172037085198</v>
      </c>
      <c r="I1435" s="3">
        <f t="shared" ref="I1435" si="1605">SUM(I1436:I1458)</f>
        <v>0.13570454522767486</v>
      </c>
      <c r="J1435" s="3">
        <f t="shared" ref="J1435" si="1606">SUM(J1436:J1458)</f>
        <v>0.13543196066289634</v>
      </c>
      <c r="K1435" s="3">
        <f t="shared" ref="K1435" si="1607">SUM(K1436:K1458)</f>
        <v>0.13555486700603275</v>
      </c>
      <c r="L1435" s="3">
        <f t="shared" ref="L1435:O1435" si="1608">SUM(L1436:L1458)</f>
        <v>0.13596858840112827</v>
      </c>
      <c r="M1435" s="3">
        <f t="shared" si="1608"/>
        <v>0.13592114130550886</v>
      </c>
      <c r="N1435" s="3">
        <f t="shared" si="1608"/>
        <v>0.14005123249561532</v>
      </c>
      <c r="O1435" s="3">
        <f t="shared" si="1608"/>
        <v>0.14415377861435208</v>
      </c>
      <c r="P1435" s="3">
        <f>SUM(P1436:P1458)</f>
        <v>0.14813377073850317</v>
      </c>
      <c r="Q1435" s="3">
        <f>SUM(Q1436:Q1458)</f>
        <v>0.15196200261510559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2.096058420428967E-4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6.2586565100367086E-4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3.070205294200766E-2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6.4760009320288914E-2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6.4851176295691995E-2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6.4872883619505078E-2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6.5017331076436605E-2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6.5069226974034597E-2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6.7211821965895036E-2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6.9165517048569353E-2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7.1069763520500512E-2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7.2809259568163559E-2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5.3682802247463288E-4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1.1286394310287711E-3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4.0419033977123903E-2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5.6839864002681192E-2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5.7554500541037064E-2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5.7588668006322632E-2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5.7143717178715019E-2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5.7252031778059959E-2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5.9697302239696368E-2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6.1464085745998077E-2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6.3163554973354477E-2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6.4797827042217523E-2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1.6021300746505343E-4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3.4961399994342952E-4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5.6615770532075565E-4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7.7490877483842361E-4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1.0089582607832931E-2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1.227725991407016E-2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1.234772116511142E-2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1.2395946080854184E-2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1.280347891997503E-2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1.3165512159104687E-2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1.3529733701962232E-2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1.3879266225457564E-2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2.9559516781716493E-5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9.0311307051926836E-5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7.0447901477424852E-5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7.9629106251150083E-5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9.5392024276209959E-5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8.9806002716162256E-5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1.6688328387480777E-4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1.301545879599469E-4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1.68918224074642E-4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1.8033525553104072E-4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2.8148082558454395E-4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2.4467265147962588E-5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3.9102015980376208E-5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5.6074617660763301E-5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5.7985844467198671E-5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5.8795143121684692E-5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5.8012910034002229E-5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5.8451028833011845E-5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5.7587207645793615E-5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5.9298057772239989E-5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2.4757440691524089E-5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4.2611959780546051E-5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5.9621666552436473E-5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5.9480443443470921E-5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5.9969942230335958E-5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6.0502230186458291E-5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6.0147247737714957E-5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6.0279411763184323E-5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6.1400655099992565E-5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2.2035389551319728E-5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4.2534218751327094E-5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3.9377489983019808E-5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5.5227097036920964E-5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3.8237112864279222E-5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5.5735600341627709E-5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3.8529050122558288E-5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3.8259129350563735E-5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3.9014905653316639E-5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1.5435250144583399E-5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3.2410118858317451E-5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3.3910172135496028E-5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3.2693640205777287E-5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3.4132957796391127E-5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3.4224041526838733E-5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3.2618109912072999E-5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3.4257538395377171E-5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3.4455335156872424E-5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2.2079726900850555E-2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1.710989514368565E-2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5.800678081935662E-5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4.0601701053083315E-5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4.0516855608597403E-5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4.5502647815069104E-5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3.751084526499939E-5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1.062918188927775E-4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1.9623456134721734E-4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1.8304455777842197E-4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4.3578138486791996E-5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4.3722306219965684E-5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5.5270401110529812E-5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4.3946738625105519E-5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5.8635258827831418E-5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1.0213298836020321E-3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1.6610711236466809E-3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4.6082434660496164E-5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3.6677012340379005E-5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5.2100623828084207E-5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1.4358937230186948E-5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2.4589305959817707E-5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4.9982962848018794E-5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3.314131853001933E-5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3.4430748371063566E-5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3.215049009769803E-5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5.9965061311777451E-2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4.8003739614469063E-2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3.0010508713949363E-2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1.4057007070798292E-2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1.6938708606945154E-2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1.4788989240914171E-3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1.5620860888122074E-4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4.1741517667806874E-5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4.1424061751444129E-5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4.9531742796542845E-5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4.0779598031672276E-5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4.5415898924158316E-2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3.4173477469100544E-2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3.1051111395554148E-3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5.9667950558413491E-4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4.8319802376736263E-5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4.8653926391218812E-5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7.8259654710123637E-5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6.6373526903586351E-5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8.9383877763616667E-3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7.2815904025059393E-3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3.6357426506154738E-3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5.7929227708782777E-3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2.2334672388247701E-3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7.122625342095009E-5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7.1934794044880107E-5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6.6260437039431267E-4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7.0727151211376688E-5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8.5381386357944662E-5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8.5526892361786455E-5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3.8956157020221557E-5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3.9315243178587319E-5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3.1914947784697675E-5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1.373923224160008E-3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1.1158372055806956E-3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7.0453011636168795E-4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3.053223513825754E-4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5.5131109916834055E-5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5.5152777228300786E-5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4.1010686216147248E-5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4.1563917272329749E-5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6.3380635036002549E-5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5.7092733641290223E-5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4.5134860888788769E-5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1.0505348999106499E-4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1.103085012377676E-4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4.4814311095676429E-5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4.8064859223381388E-5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5.9365850695834472E-4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6.0021459020598484E-4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4.8432462313056415E-5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4.3575017228026681E-3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4.3733038162731015E-3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5.2143992734722307E-5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4.7608476323078923E-5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5.7739719379036786E-5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8.5031825007345866E-6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3.4256291111178917E-5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5.0411585316438664E-5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3.6556500046122545E-5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3.8475835425905924E-5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3.3181789434715169E-5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0.37869321701871794</v>
      </c>
      <c r="G1461" s="1">
        <f t="shared" si="1617"/>
        <v>0.38622140106906278</v>
      </c>
      <c r="H1461" s="1">
        <f t="shared" si="1617"/>
        <v>0.41239489774378446</v>
      </c>
      <c r="I1461" s="1">
        <f t="shared" si="1617"/>
        <v>0.43415903535445732</v>
      </c>
      <c r="J1461" s="1">
        <f t="shared" si="1617"/>
        <v>0.46917659959629815</v>
      </c>
      <c r="K1461" s="1">
        <f t="shared" si="1617"/>
        <v>0.4722508948315573</v>
      </c>
      <c r="L1461" s="1">
        <f t="shared" ref="L1461:O1461" si="1618">IFERROR(L1437/L1402,"-")</f>
        <v>0.49314446785737731</v>
      </c>
      <c r="M1461" s="1">
        <f t="shared" si="1618"/>
        <v>0.53021701118762243</v>
      </c>
      <c r="N1461" s="1">
        <f t="shared" si="1618"/>
        <v>0.53741144936281482</v>
      </c>
      <c r="O1461" s="1">
        <f t="shared" si="1618"/>
        <v>0.54235716283703495</v>
      </c>
      <c r="P1461" s="1">
        <f t="shared" si="1616"/>
        <v>0.54235716283703483</v>
      </c>
      <c r="Q1461" s="1">
        <f t="shared" si="1616"/>
        <v>0.54235716283703461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0.27518070496490743</v>
      </c>
      <c r="G1462" s="1">
        <f t="shared" si="1619"/>
        <v>0.27845289581417182</v>
      </c>
      <c r="H1462" s="1">
        <f t="shared" si="1619"/>
        <v>0.29908814522367461</v>
      </c>
      <c r="I1462" s="1">
        <f t="shared" si="1619"/>
        <v>0.30574193066099142</v>
      </c>
      <c r="J1462" s="1">
        <f t="shared" si="1619"/>
        <v>0.33652899893228855</v>
      </c>
      <c r="K1462" s="1">
        <f t="shared" si="1619"/>
        <v>0.34382848665357546</v>
      </c>
      <c r="L1462" s="1">
        <f t="shared" ref="L1462:O1462" si="1620">IFERROR(L1438/L1403,"-")</f>
        <v>0.35813245954334438</v>
      </c>
      <c r="M1462" s="1">
        <f t="shared" si="1620"/>
        <v>0.38274701072639616</v>
      </c>
      <c r="N1462" s="1">
        <f t="shared" si="1620"/>
        <v>0.38934440407431298</v>
      </c>
      <c r="O1462" s="1">
        <f t="shared" si="1620"/>
        <v>0.39241606511730992</v>
      </c>
      <c r="P1462" s="1">
        <f t="shared" si="1616"/>
        <v>0.39241606511731014</v>
      </c>
      <c r="Q1462" s="1">
        <f t="shared" si="1616"/>
        <v>0.39241606511731014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0.18297040713439844</v>
      </c>
      <c r="G1463" s="1">
        <f t="shared" si="1621"/>
        <v>0.18548791555074404</v>
      </c>
      <c r="H1463" s="1">
        <f t="shared" si="1621"/>
        <v>0.18977731894966149</v>
      </c>
      <c r="I1463" s="1">
        <f t="shared" si="1621"/>
        <v>0.20223864186429014</v>
      </c>
      <c r="J1463" s="1">
        <f t="shared" si="1621"/>
        <v>0.22721802682631989</v>
      </c>
      <c r="K1463" s="1">
        <f t="shared" si="1621"/>
        <v>0.22951025603952568</v>
      </c>
      <c r="L1463" s="1">
        <f t="shared" ref="L1463:O1463" si="1622">IFERROR(L1439/L1404,"-")</f>
        <v>0.24521905927871548</v>
      </c>
      <c r="M1463" s="1">
        <f t="shared" si="1622"/>
        <v>0.25393331478156689</v>
      </c>
      <c r="N1463" s="1">
        <f t="shared" si="1622"/>
        <v>0.26087590896392854</v>
      </c>
      <c r="O1463" s="1">
        <f t="shared" si="1622"/>
        <v>0.26214281836713843</v>
      </c>
      <c r="P1463" s="1">
        <f t="shared" si="1616"/>
        <v>0.26214281836713799</v>
      </c>
      <c r="Q1463" s="1">
        <f t="shared" si="1616"/>
        <v>0.26214281836713837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0.12643429100140421</v>
      </c>
      <c r="H1464" s="1">
        <f t="shared" si="1623"/>
        <v>0.12952430594202749</v>
      </c>
      <c r="I1464" s="1">
        <f t="shared" si="1623"/>
        <v>0.13843231098444458</v>
      </c>
      <c r="J1464" s="1">
        <f t="shared" si="1623"/>
        <v>0.14990044900738883</v>
      </c>
      <c r="K1464" s="1">
        <f t="shared" si="1623"/>
        <v>0.15780980997572353</v>
      </c>
      <c r="L1464" s="1">
        <f t="shared" ref="L1464:O1464" si="1624">IFERROR(L1440/L1405,"-")</f>
        <v>0.16573468290317026</v>
      </c>
      <c r="M1464" s="1">
        <f t="shared" si="1624"/>
        <v>0.17272161562386301</v>
      </c>
      <c r="N1464" s="1">
        <f t="shared" si="1624"/>
        <v>0.17547614587850302</v>
      </c>
      <c r="O1464" s="1">
        <f t="shared" si="1624"/>
        <v>0.17547614587850285</v>
      </c>
      <c r="P1464" s="1">
        <f t="shared" si="1616"/>
        <v>0.17547614587850305</v>
      </c>
      <c r="Q1464" s="1">
        <f t="shared" si="1616"/>
        <v>0.17547614587850285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>
        <f t="shared" si="1625"/>
        <v>0.23440176174444094</v>
      </c>
      <c r="J1465" s="1">
        <f t="shared" si="1625"/>
        <v>0.24274371619146567</v>
      </c>
      <c r="K1465" s="1">
        <f t="shared" si="1625"/>
        <v>0.25167764066684106</v>
      </c>
      <c r="L1465" s="1">
        <f t="shared" ref="L1465:O1465" si="1626">IFERROR(L1441/L1407,"-")</f>
        <v>0.26856974182912757</v>
      </c>
      <c r="M1465" s="1">
        <f t="shared" si="1626"/>
        <v>0.28612750084720795</v>
      </c>
      <c r="N1465" s="1">
        <f t="shared" si="1626"/>
        <v>0.29779628368245964</v>
      </c>
      <c r="O1465" s="1">
        <f t="shared" si="1626"/>
        <v>0.30344095071385785</v>
      </c>
      <c r="P1465" s="1">
        <f t="shared" ref="P1465:Q1468" si="1627">IFERROR(P1441/P1407,"-")</f>
        <v>0.30344095071385768</v>
      </c>
      <c r="Q1465" s="1">
        <f t="shared" si="1627"/>
        <v>0.30344095071385807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0.16910151451049596</v>
      </c>
      <c r="J1466" s="1">
        <f t="shared" si="1628"/>
        <v>0.17482177664496137</v>
      </c>
      <c r="K1466" s="1">
        <f t="shared" si="1628"/>
        <v>0.18137354266799549</v>
      </c>
      <c r="L1466" s="1">
        <f t="shared" ref="L1466:O1466" si="1629">IFERROR(L1442/L1408,"-")</f>
        <v>0.19346868720676014</v>
      </c>
      <c r="M1466" s="1">
        <f t="shared" si="1629"/>
        <v>0.20624120629929082</v>
      </c>
      <c r="N1466" s="1">
        <f t="shared" si="1629"/>
        <v>0.21480098858117178</v>
      </c>
      <c r="O1466" s="1">
        <f t="shared" si="1629"/>
        <v>0.21881288862453099</v>
      </c>
      <c r="P1466" s="1">
        <f t="shared" si="1627"/>
        <v>0.21881288862453091</v>
      </c>
      <c r="Q1466" s="1">
        <f t="shared" si="1627"/>
        <v>0.2188128886245308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</v>
      </c>
      <c r="J1467" s="1">
        <f t="shared" si="1630"/>
        <v>0.11677258836711903</v>
      </c>
      <c r="K1467" s="1">
        <f t="shared" si="1630"/>
        <v>0.12505207707409799</v>
      </c>
      <c r="L1467" s="1">
        <f t="shared" ref="L1467:O1467" si="1631">IFERROR(L1443/L1409,"-")</f>
        <v>0.12958730570669597</v>
      </c>
      <c r="M1467" s="1">
        <f t="shared" si="1631"/>
        <v>0.14199159117914173</v>
      </c>
      <c r="N1467" s="1">
        <f t="shared" si="1631"/>
        <v>0.1439244118094353</v>
      </c>
      <c r="O1467" s="1">
        <f t="shared" si="1631"/>
        <v>0.14658985260534699</v>
      </c>
      <c r="P1467" s="1">
        <f t="shared" si="1627"/>
        <v>0.14658985260534704</v>
      </c>
      <c r="Q1467" s="1">
        <f t="shared" si="1627"/>
        <v>0.14658985260534715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>
        <f t="shared" si="1632"/>
        <v>7.5896650184428815E-2</v>
      </c>
      <c r="J1468" s="1">
        <f t="shared" si="1632"/>
        <v>7.8515407100119117E-2</v>
      </c>
      <c r="K1468" s="1">
        <f t="shared" si="1632"/>
        <v>8.4022229435638099E-2</v>
      </c>
      <c r="L1468" s="1">
        <f t="shared" ref="L1468:O1468" si="1633">IFERROR(L1444/L1410,"-")</f>
        <v>8.9761009917866452E-2</v>
      </c>
      <c r="M1468" s="1">
        <f t="shared" si="1633"/>
        <v>9.5326384073661993E-2</v>
      </c>
      <c r="N1468" s="1">
        <f t="shared" si="1633"/>
        <v>9.8453735287482746E-2</v>
      </c>
      <c r="O1468" s="1">
        <f t="shared" si="1633"/>
        <v>9.8453735287482608E-2</v>
      </c>
      <c r="P1468" s="1">
        <f t="shared" si="1627"/>
        <v>9.8453735287482497E-2</v>
      </c>
      <c r="Q1468" s="1">
        <f t="shared" si="1627"/>
        <v>9.8453735287482483E-2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0.16251369968883839</v>
      </c>
      <c r="H1469" s="1">
        <f t="shared" si="1634"/>
        <v>0.16271284352993448</v>
      </c>
      <c r="I1469" s="1">
        <f t="shared" si="1634"/>
        <v>0.17199532747674584</v>
      </c>
      <c r="J1469" s="1">
        <f t="shared" si="1634"/>
        <v>0.18368155898203592</v>
      </c>
      <c r="K1469" s="1">
        <f t="shared" si="1634"/>
        <v>0.19511587185586052</v>
      </c>
      <c r="L1469" s="1">
        <f t="shared" ref="L1469:O1469" si="1635">IFERROR(L1445/L1416,"-")</f>
        <v>0.20554385331822872</v>
      </c>
      <c r="M1469" s="1">
        <f t="shared" si="1635"/>
        <v>0.21023613760628204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0.11649393435744136</v>
      </c>
      <c r="H1470" s="1">
        <f t="shared" si="1637"/>
        <v>0.11905660910491153</v>
      </c>
      <c r="I1470" s="1">
        <f t="shared" si="1637"/>
        <v>0.12169341539134548</v>
      </c>
      <c r="J1470" s="1">
        <f t="shared" si="1637"/>
        <v>0.13132762121157518</v>
      </c>
      <c r="K1470" s="1">
        <f t="shared" si="1637"/>
        <v>0.13954528448263787</v>
      </c>
      <c r="L1470" s="1">
        <f t="shared" ref="L1470:O1470" si="1638">IFERROR(L1446/L1417,"-")</f>
        <v>0.14767540756152112</v>
      </c>
      <c r="M1470" s="1">
        <f t="shared" si="1638"/>
        <v>0.1510485608854043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7.8235828164578886E-2</v>
      </c>
      <c r="H1471" s="1">
        <f t="shared" si="1639"/>
        <v>8.195480945303775E-2</v>
      </c>
      <c r="I1471" s="1">
        <f t="shared" si="1639"/>
        <v>8.4546590898263871E-2</v>
      </c>
      <c r="J1471" s="1">
        <f t="shared" si="1639"/>
        <v>9.070113128425436E-2</v>
      </c>
      <c r="K1471" s="1">
        <f t="shared" si="1639"/>
        <v>9.5974474292818648E-2</v>
      </c>
      <c r="L1471" s="1">
        <f t="shared" ref="L1471:O1471" si="1640">IFERROR(L1447/L1418,"-")</f>
        <v>9.8575036481430123E-2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5.2751439830497709E-2</v>
      </c>
      <c r="H1472" s="1">
        <f t="shared" si="1641"/>
        <v>5.4019735824861984E-2</v>
      </c>
      <c r="I1472" s="1">
        <f t="shared" si="1641"/>
        <v>5.5785615207231846E-2</v>
      </c>
      <c r="J1472" s="1">
        <f t="shared" si="1641"/>
        <v>6.1531699121200135E-2</v>
      </c>
      <c r="K1472" s="1">
        <f t="shared" si="1641"/>
        <v>6.4781842165862372E-2</v>
      </c>
      <c r="L1472" s="1">
        <f t="shared" ref="L1472:O1472" si="1642">IFERROR(L1448/L1419,"-")</f>
        <v>6.8253553239969497E-2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9.9502495941956557</v>
      </c>
      <c r="G1473" s="1">
        <f t="shared" ref="G1473:K1473" si="1643">IFERROR(G1449/G1420,"-")</f>
        <v>7.9797266512003127</v>
      </c>
      <c r="H1473" s="1">
        <f t="shared" si="1643"/>
        <v>5.0239422367072901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0.12391916748597515</v>
      </c>
      <c r="G1474" s="1">
        <f t="shared" si="1645"/>
        <v>0.12437978353486197</v>
      </c>
      <c r="H1474" s="1">
        <f t="shared" si="1645"/>
        <v>0.12631081301837793</v>
      </c>
      <c r="I1474" s="1">
        <f t="shared" si="1645"/>
        <v>0.12924939178817435</v>
      </c>
      <c r="J1474" s="1">
        <f t="shared" si="1645"/>
        <v>0.14594633199504334</v>
      </c>
      <c r="K1474" s="1">
        <f t="shared" si="1645"/>
        <v>0.15521895179231715</v>
      </c>
      <c r="L1474" s="1">
        <f t="shared" ref="L1474:O1474" si="1646">IFERROR(L1450/L1421,"-")</f>
        <v>0.1637856274821913</v>
      </c>
      <c r="M1474" s="1">
        <f t="shared" si="1646"/>
        <v>0.16737974686232468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8.7465847585616638E-2</v>
      </c>
      <c r="G1475" s="1">
        <f t="shared" si="1647"/>
        <v>8.7827579088445407E-2</v>
      </c>
      <c r="H1475" s="1">
        <f t="shared" si="1647"/>
        <v>8.8595893767116587E-2</v>
      </c>
      <c r="I1475" s="1">
        <f t="shared" si="1647"/>
        <v>8.9635982877342049E-2</v>
      </c>
      <c r="J1475" s="1">
        <f t="shared" si="1647"/>
        <v>0.10184450312050279</v>
      </c>
      <c r="K1475" s="1">
        <f t="shared" si="1647"/>
        <v>0.10819241545723983</v>
      </c>
      <c r="L1475" s="1">
        <f t="shared" ref="L1475:O1475" si="1648">IFERROR(L1451/L1422,"-")</f>
        <v>0.11516840870750038</v>
      </c>
      <c r="M1475" s="1">
        <f t="shared" si="1648"/>
        <v>0.11726067660014425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5.7949527986548587E-2</v>
      </c>
      <c r="G1476" s="1">
        <f t="shared" si="1649"/>
        <v>5.8200169083044491E-2</v>
      </c>
      <c r="H1476" s="1">
        <f t="shared" si="1649"/>
        <v>5.8450368270122607E-2</v>
      </c>
      <c r="I1476" s="1">
        <f t="shared" si="1649"/>
        <v>6.378810733370345E-2</v>
      </c>
      <c r="J1476" s="1">
        <f t="shared" si="1649"/>
        <v>6.8237337482939517E-2</v>
      </c>
      <c r="K1476" s="1">
        <f t="shared" si="1649"/>
        <v>7.3016415021565556E-2</v>
      </c>
      <c r="L1476" s="1">
        <f t="shared" ref="L1476:O1476" si="1650">IFERROR(L1452/L1423,"-")</f>
        <v>7.5125313098212049E-2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3.8646481387947511E-2</v>
      </c>
      <c r="G1477" s="1">
        <f t="shared" si="1651"/>
        <v>3.9040855423972384E-2</v>
      </c>
      <c r="H1477" s="1">
        <f t="shared" si="1651"/>
        <v>3.9527784163448931E-2</v>
      </c>
      <c r="I1477" s="1">
        <f t="shared" si="1651"/>
        <v>4.0911119129124013E-2</v>
      </c>
      <c r="J1477" s="1">
        <f t="shared" si="1651"/>
        <v>4.687105865376498E-2</v>
      </c>
      <c r="K1477" s="1">
        <f t="shared" si="1651"/>
        <v>4.8852807597138115E-2</v>
      </c>
      <c r="L1477" s="1">
        <f t="shared" ref="L1477:O1477" si="1652">IFERROR(L1453/L1424,"-")</f>
        <v>5.1365309900034822E-2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653">IFERROR(G1454/G1430,"-")</f>
        <v>7.9767976048237399</v>
      </c>
      <c r="H1478" s="1">
        <f t="shared" si="1653"/>
        <v>5.0166196207658729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0.12023751974847222</v>
      </c>
      <c r="H1479" s="1">
        <f t="shared" si="1656"/>
        <v>0.12311119266488479</v>
      </c>
      <c r="I1479" s="1">
        <f t="shared" si="1656"/>
        <v>0.12771378645074186</v>
      </c>
      <c r="J1479" s="1">
        <f t="shared" si="1656"/>
        <v>0.13692180547099708</v>
      </c>
      <c r="K1479" s="1">
        <f t="shared" si="1656"/>
        <v>0.14566204945515296</v>
      </c>
      <c r="L1479" s="1">
        <f t="shared" ref="L1479:O1479" si="1657">IFERROR(L1455/L1431,"-")</f>
        <v>0.15530361405760232</v>
      </c>
      <c r="M1479" s="1">
        <f t="shared" si="1657"/>
        <v>0.1581317943887002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8.4998076233608805E-2</v>
      </c>
      <c r="H1480" s="1">
        <f t="shared" si="1658"/>
        <v>8.7017488716088331E-2</v>
      </c>
      <c r="I1480" s="1">
        <f t="shared" si="1658"/>
        <v>8.9034261504366968E-2</v>
      </c>
      <c r="J1480" s="1">
        <f t="shared" si="1658"/>
        <v>9.5952691892424696E-2</v>
      </c>
      <c r="K1480" s="1">
        <f t="shared" si="1658"/>
        <v>0.10190679322600571</v>
      </c>
      <c r="L1480" s="1">
        <f t="shared" ref="L1480:O1480" si="1659">IFERROR(L1456/L1432,"-")</f>
        <v>0.11153586091523646</v>
      </c>
      <c r="M1480" s="1">
        <f t="shared" si="1659"/>
        <v>0.11180155051926753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5.6422133461237194E-2</v>
      </c>
      <c r="H1481" s="1">
        <f t="shared" si="1660"/>
        <v>5.9312781884431919E-2</v>
      </c>
      <c r="I1481" s="1">
        <f t="shared" si="1660"/>
        <v>5.935781569255439E-2</v>
      </c>
      <c r="J1481" s="1">
        <f t="shared" si="1660"/>
        <v>6.5706284383405908E-2</v>
      </c>
      <c r="K1481" s="1">
        <f t="shared" si="1660"/>
        <v>6.9077521675172365E-2</v>
      </c>
      <c r="L1481" s="1">
        <f t="shared" ref="L1481:O1481" si="1661">IFERROR(L1457/L1433,"-")</f>
        <v>7.0847633886539904E-2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3.7689157759834356E-2</v>
      </c>
      <c r="H1482" s="1">
        <f t="shared" si="1662"/>
        <v>3.8571295589138486E-2</v>
      </c>
      <c r="I1482" s="1">
        <f t="shared" si="1662"/>
        <v>3.9917370601125955E-2</v>
      </c>
      <c r="J1482" s="1">
        <f t="shared" si="1662"/>
        <v>4.4165508722491725E-2</v>
      </c>
      <c r="K1482" s="1">
        <f t="shared" si="1662"/>
        <v>4.6200047508547067E-2</v>
      </c>
      <c r="L1482" s="1">
        <f t="shared" ref="L1482:O1482" si="1663">IFERROR(L1458/L1434,"-")</f>
        <v>4.8570375010481885E-2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2.3990575143759889</v>
      </c>
      <c r="G1497" s="3">
        <f t="shared" ref="G1497:K1497" si="1687">SUM(G1498,G1503,G1508)</f>
        <v>0.63977329548062234</v>
      </c>
      <c r="H1497" s="3">
        <f t="shared" si="1687"/>
        <v>0.62484371792385296</v>
      </c>
      <c r="I1497" s="3">
        <f t="shared" si="1687"/>
        <v>0.68048223168969191</v>
      </c>
      <c r="J1497" s="3">
        <f t="shared" si="1687"/>
        <v>1.0283440672188193</v>
      </c>
      <c r="K1497" s="3">
        <f t="shared" si="1687"/>
        <v>0.88345069309524604</v>
      </c>
      <c r="L1497" s="3">
        <f t="shared" ref="L1497:O1497" si="1688">SUM(L1498,L1503,L1508)</f>
        <v>0.47156321079945634</v>
      </c>
      <c r="M1497" s="3">
        <f t="shared" si="1688"/>
        <v>0.18491206167290974</v>
      </c>
      <c r="N1497" s="3">
        <f t="shared" si="1688"/>
        <v>0.17555759337262</v>
      </c>
      <c r="O1497" s="3">
        <f t="shared" si="1688"/>
        <v>0.17399883644163633</v>
      </c>
      <c r="P1497" s="3">
        <f>SUM(P1498,P1503,P1508)</f>
        <v>0.17241124095864083</v>
      </c>
      <c r="Q1497" s="3">
        <f>SUM(Q1498,Q1503,Q1508)</f>
        <v>0.18190211116610538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3.5806185563554099E-3</v>
      </c>
      <c r="G1498" s="1">
        <f t="shared" ref="G1498:K1498" si="1690">SUM(G1499:G1502)</f>
        <v>0.10714654049335909</v>
      </c>
      <c r="H1498" s="1">
        <f t="shared" si="1690"/>
        <v>0.10859194340855215</v>
      </c>
      <c r="I1498" s="1">
        <f t="shared" si="1690"/>
        <v>9.5863082078995188E-2</v>
      </c>
      <c r="J1498" s="1">
        <f t="shared" si="1690"/>
        <v>5.6732734481435686E-3</v>
      </c>
      <c r="K1498" s="1">
        <f t="shared" si="1690"/>
        <v>2.8730555053840829E-2</v>
      </c>
      <c r="L1498" s="1">
        <f t="shared" ref="L1498:O1498" si="1691">SUM(L1499:L1502)</f>
        <v>0.10443206324511216</v>
      </c>
      <c r="M1498" s="1">
        <f t="shared" si="1691"/>
        <v>0.16039082672152355</v>
      </c>
      <c r="N1498" s="1">
        <f t="shared" si="1691"/>
        <v>0.15772125726385225</v>
      </c>
      <c r="O1498" s="1">
        <f t="shared" si="1691"/>
        <v>0.15392795290187669</v>
      </c>
      <c r="P1498" s="1">
        <f>SUM(P1499:P1502)</f>
        <v>0.15120465939421909</v>
      </c>
      <c r="Q1498" s="1">
        <f>SUM(Q1499:Q1502)</f>
        <v>0.14674250840732631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2.5877891324811038E-3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0.10554680637081486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0.10626609707271982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9.3289060321659123E-2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2.7482384384594901E-3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2.5386915546931704E-2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0.1009290625649432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0.15600730535460577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0.15270121671005776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0.14787845788067669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0.14477890063388679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0.13858776106632711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4.856036567713782E-4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7.3698696875252787E-4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1.0070570383318832E-3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1.03449558736296E-3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8.3152096806504271E-4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8.8192632658676295E-4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1.1397453280266969E-3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1.5371201755886683E-3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1.692265470674372E-3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2.1781715509689753E-3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2.0702416305702232E-3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2.9151220961950793E-3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2.7986423283178716E-4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4.802959667091486E-4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7.4822970683893829E-4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8.6156022263342248E-4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1.1979826725435929E-3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1.3081367717401157E-3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1.1569105007191655E-3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1.5442337821091681E-3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1.7968509501914648E-3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2.084847724055346E-3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2.3831264382134214E-3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2.8409257677887937E-3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2.2736153427114036E-4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3.8245118708255053E-4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5.7055959066150061E-4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6.7796594733967696E-4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8.9553136907544314E-4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1.1535764085822493E-3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1.206344851423077E-3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1.3021674092199515E-3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1.5309241329286446E-3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1.786475746175676E-3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1.9723906915486435E-3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2.398699477015309E-3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3.1270321982715312E-4</v>
      </c>
      <c r="J1503" s="1">
        <f t="shared" si="1695"/>
        <v>9.3081153939646036E-4</v>
      </c>
      <c r="K1503" s="1">
        <f t="shared" si="1695"/>
        <v>1.6072477917325723E-3</v>
      </c>
      <c r="L1503" s="1">
        <f t="shared" ref="L1503:O1503" si="1696">SUM(L1504:L1507)</f>
        <v>2.3713928095023505E-3</v>
      </c>
      <c r="M1503" s="1">
        <f t="shared" si="1696"/>
        <v>3.6908674400976493E-3</v>
      </c>
      <c r="N1503" s="1">
        <f t="shared" si="1696"/>
        <v>4.8324381467145915E-3</v>
      </c>
      <c r="O1503" s="1">
        <f t="shared" si="1696"/>
        <v>6.0811419485940011E-3</v>
      </c>
      <c r="P1503" s="1">
        <f>SUM(P1504:P1507)</f>
        <v>6.31344444222814E-3</v>
      </c>
      <c r="Q1503" s="1">
        <f>SUM(Q1504:Q1507)</f>
        <v>8.8989363005082742E-3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9.7178027146032747E-5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3.2913485453820243E-4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5.9449850543840668E-4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9.1119969378715849E-4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1.5162900550299927E-3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2.152824519565711E-3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2.679432589609356E-3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2.5779753257329291E-3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3.9234772087903972E-3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8.7050437195440998E-5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2.4085087814422929E-4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4.0435879433211778E-4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5.640559646451494E-4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8.2273121269123273E-4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9.7978245317193033E-4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1.3082876301501924E-3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1.2748161953977332E-3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1.8602729501293038E-3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7.5985555855392895E-5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2.2581252394074538E-4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3.7387998968621734E-4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5.3537303825366186E-4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7.7850428456403278E-4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9.7730140187106494E-4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1.1923395182149236E-3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1.4101755250194858E-3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1.7543757534150999E-3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5.2489199630286502E-5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1.3501328277328335E-4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2.3451050227583052E-4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3.6076411281638066E-4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5.733418878123912E-4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7.2252977210588581E-4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9.0108221061952886E-4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1.0504773960779918E-3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1.3608103881734728E-3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2.3954768958196335</v>
      </c>
      <c r="G1508" s="1">
        <f t="shared" ref="G1508:K1508" si="1700">SUM(G1513:G1517)</f>
        <v>0.5326267549872632</v>
      </c>
      <c r="H1508" s="1">
        <f t="shared" si="1700"/>
        <v>0.5162517745153008</v>
      </c>
      <c r="I1508" s="1">
        <f t="shared" si="1700"/>
        <v>0.58430644639086959</v>
      </c>
      <c r="J1508" s="1">
        <f t="shared" si="1700"/>
        <v>1.0217399822312794</v>
      </c>
      <c r="K1508" s="1">
        <f t="shared" si="1700"/>
        <v>0.85311289024967263</v>
      </c>
      <c r="L1508" s="1">
        <f t="shared" ref="L1508:O1508" si="1701">SUM(L1513:L1517)</f>
        <v>0.36475975474484185</v>
      </c>
      <c r="M1508" s="1">
        <f t="shared" si="1701"/>
        <v>2.0830367511288559E-2</v>
      </c>
      <c r="N1508" s="1">
        <f t="shared" si="1701"/>
        <v>1.300389796205316E-2</v>
      </c>
      <c r="O1508" s="1">
        <f t="shared" si="1701"/>
        <v>1.3989741591165658E-2</v>
      </c>
      <c r="P1508" s="1">
        <f>SUM(P1513:P1517)</f>
        <v>1.4893137122193586E-2</v>
      </c>
      <c r="Q1508" s="1">
        <f>SUM(Q1513:Q1517)</f>
        <v>2.6260666458270784E-2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2.264343450109318</v>
      </c>
      <c r="G1509" s="1">
        <f t="shared" ref="G1509:K1509" si="1702">IF(G1508-G1510&lt;0,0,G1508-G1510)</f>
        <v>0.50346956710109148</v>
      </c>
      <c r="H1509" s="1">
        <f t="shared" si="1702"/>
        <v>0.48799199456942222</v>
      </c>
      <c r="I1509" s="1">
        <f t="shared" si="1702"/>
        <v>0.55231339721122763</v>
      </c>
      <c r="J1509" s="1">
        <f t="shared" si="1702"/>
        <v>0.95453779311319131</v>
      </c>
      <c r="K1509" s="1">
        <f t="shared" si="1702"/>
        <v>0.57382093937468914</v>
      </c>
      <c r="L1509" s="1">
        <f t="shared" ref="L1509:O1509" si="1703">IF(L1508-L1510&lt;0,0,L1508-L1510)</f>
        <v>0.23570901407703548</v>
      </c>
      <c r="M1509" s="1">
        <f t="shared" si="1703"/>
        <v>0</v>
      </c>
      <c r="N1509" s="1">
        <f t="shared" si="1703"/>
        <v>0</v>
      </c>
      <c r="O1509" s="1">
        <f t="shared" si="1703"/>
        <v>0</v>
      </c>
      <c r="P1509" s="1">
        <f>IF(P1508-P1510&lt;0,0,P1508-P1510)</f>
        <v>0</v>
      </c>
      <c r="Q1509" s="1">
        <f>IF(Q1508-Q1510&lt;0,0,Q1508-Q1510)</f>
        <v>0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0.13113344571031529</v>
      </c>
      <c r="G1510" s="1">
        <f t="shared" ref="G1510" si="1706">SUM(G1511:G1512)</f>
        <v>2.9157187886171772E-2</v>
      </c>
      <c r="H1510" s="1">
        <f t="shared" ref="H1510" si="1707">SUM(H1511:H1512)</f>
        <v>2.8259779945878583E-2</v>
      </c>
      <c r="I1510" s="1">
        <f t="shared" ref="I1510" si="1708">SUM(I1511:I1512)</f>
        <v>3.1993049179641936E-2</v>
      </c>
      <c r="J1510" s="1">
        <f t="shared" ref="J1510" si="1709">SUM(J1511:J1512)</f>
        <v>6.7202189118088021E-2</v>
      </c>
      <c r="K1510" s="1">
        <f t="shared" ref="K1510" si="1710">SUM(K1511:K1512)</f>
        <v>0.27929195087498343</v>
      </c>
      <c r="L1510" s="1">
        <f t="shared" ref="L1510:O1510" si="1711">SUM(L1511:L1512)</f>
        <v>0.12905074066780636</v>
      </c>
      <c r="M1510" s="1">
        <f t="shared" si="1711"/>
        <v>2.0902019362395021E-2</v>
      </c>
      <c r="N1510" s="1">
        <f t="shared" si="1711"/>
        <v>1.3059210587845545E-2</v>
      </c>
      <c r="O1510" s="1">
        <f t="shared" si="1711"/>
        <v>1.4047516137399935E-2</v>
      </c>
      <c r="P1510" s="1">
        <f>SUM(P1511:P1512)</f>
        <v>1.4945075415859689E-2</v>
      </c>
      <c r="Q1510" s="1">
        <f>SUM(Q1511:Q1512)</f>
        <v>2.6350706570024373E-2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0.13113344571031529</v>
      </c>
      <c r="G1511" s="1">
        <f>[1]Transport!C$25/SUM([1]Transport!C$21,[1]Transport!C$25)*G1508*(G$35+G$600)/(G$35+G$600+G$39)</f>
        <v>2.9157187886171772E-2</v>
      </c>
      <c r="H1511" s="1">
        <f>[1]Transport!D$25/SUM([1]Transport!D$21,[1]Transport!D$25)*H1508*(H$35+H$600)/(H$35+H$600+H$39)</f>
        <v>2.8259779945878583E-2</v>
      </c>
      <c r="I1511" s="1">
        <f>[1]Transport!E$25/SUM([1]Transport!E$21,[1]Transport!E$25)*I1508*(I$35+I$600)/(I$35+I$600+I$39)</f>
        <v>3.1993049179641936E-2</v>
      </c>
      <c r="J1511" s="1">
        <f>[1]Transport!F$25/SUM([1]Transport!F$21,[1]Transport!F$25)*J1508*(J$35+J$600)/(J$35+J$600+J$39)</f>
        <v>6.7202189118088021E-2</v>
      </c>
      <c r="K1511" s="1">
        <f>[1]Transport!G$25/SUM([1]Transport!G$21,[1]Transport!G$25)*K1508*(K$35+K$600)/(K$35+K$600+K$39)</f>
        <v>4.7424245895380919E-2</v>
      </c>
      <c r="L1511" s="1">
        <f>[1]Transport!H$25/SUM([1]Transport!H$21,[1]Transport!H$25)*L1508*(L$35+L$600)/(L$35+L$600+L$39)</f>
        <v>3.6337806410443665E-2</v>
      </c>
      <c r="M1511" s="1">
        <f>[1]Transport!I$25/SUM([1]Transport!I$21,[1]Transport!I$25)*M1508*(M$35+M$600)/(M$35+M$600+M$39)</f>
        <v>1.6026451827745331E-2</v>
      </c>
      <c r="N1511" s="1">
        <f>[1]Transport!J$25/SUM([1]Transport!J$21,[1]Transport!J$25)*N1508*(N$35+N$600)/(N$35+N$600+N$39)</f>
        <v>8.7739675993800149E-3</v>
      </c>
      <c r="O1511" s="1">
        <f>[1]Transport!K$25/SUM([1]Transport!K$21,[1]Transport!K$25)*O1508*(O$35+O$600)/(O$35+O$600+O$39)</f>
        <v>1.0086334490564735E-2</v>
      </c>
      <c r="P1511" s="1">
        <f>[1]Transport!L$25/SUM([1]Transport!L$21,[1]Transport!L$25)*P1508*(P$35+P$600)/(P$35+P$600+P$39)</f>
        <v>1.1424403192133304E-2</v>
      </c>
      <c r="Q1511" s="1">
        <f>[1]Transport!M$25/SUM([1]Transport!M$21,[1]Transport!M$25)*Q1508*(Q$35+Q$600)/(Q$35+Q$600+Q$39)</f>
        <v>2.0451239525890969E-2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0.23186770497960249</v>
      </c>
      <c r="L1512" s="1">
        <f>(L$39+L$719)/([1]Transport!H$21+[1]Transport!H$25)*L1508</f>
        <v>9.2712934257362711E-2</v>
      </c>
      <c r="M1512" s="1">
        <f>(M$39+M$719)/([1]Transport!I$21+[1]Transport!I$25)*M1508</f>
        <v>4.875567534649689E-3</v>
      </c>
      <c r="N1512" s="1">
        <f>(N$39+N$719)/([1]Transport!J$21+[1]Transport!J$25)*N1508</f>
        <v>4.2852429884655289E-3</v>
      </c>
      <c r="O1512" s="1">
        <f>(O$39+O$719)/([1]Transport!K$21+[1]Transport!K$25)*O1508</f>
        <v>3.9611816468351994E-3</v>
      </c>
      <c r="P1512" s="1">
        <f>(P$39+P$719)/([1]Transport!L$21+[1]Transport!L$25)*P1508</f>
        <v>3.5206722237263854E-3</v>
      </c>
      <c r="Q1512" s="1">
        <f>(Q$39+Q$719)/([1]Transport!M$21+[1]Transport!M$25)*Q1508</f>
        <v>5.8994670441334046E-3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1.9573824581175063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2.3123203822910197E-2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3.8106232913613165E-3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3.8159256571586452E-3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4.3783391628806588E-2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0.27981782416443973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0.28363211346475725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0.36260563917460692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0.89321206154819621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0.78319683878172053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0.35367838974276761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1.5652691238694501E-2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7.4871398332714981E-3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7.6086969271763122E-3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7.9778996840372592E-3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1.6640230598081895E-2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0.1102142478981453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0.11738965149497714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0.11719286790565857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0.10347310733946996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1.1811506659110727E-2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1.7375940176686849E-3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1.7579654303650231E-3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1.9247497339202745E-3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1.9333263169702183E-3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2.4116355773560706E-3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2.4157876518021877E-3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3.7444000088805505E-3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0.17320102030183568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8.5134593285865728E-2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8.47252231788828E-2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8.628565706398908E-2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8.7253698035177907E-2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4.0243536834687142E-2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1.628914565664255E-3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1.8623623840149936E-3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2.0600827022351671E-3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2.245840789545938E-3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2.5939168511566056E-3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3.3927859538228867E-3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0.11089577787334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2.716148221907029E-2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2.6890946674640762E-2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2.8126117155644923E-2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2.9462715988794505E-2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2.793492061559617E-2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7.6944850060448955E-3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1.3905641546587881E-3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1.5233491095762754E-3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1.7235682970873373E-3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1.9055329351975337E-3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2.4832498974854517E-3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1.9495940912604675</v>
      </c>
      <c r="G1518" s="3">
        <f t="shared" ref="G1518:K1518" si="1714">SUM(G1519:G1531)</f>
        <v>1.9520601829575459</v>
      </c>
      <c r="H1518" s="3">
        <f t="shared" si="1714"/>
        <v>1.9555221483307441</v>
      </c>
      <c r="I1518" s="3">
        <f t="shared" si="1714"/>
        <v>1.9612723262555065</v>
      </c>
      <c r="J1518" s="3">
        <f t="shared" si="1714"/>
        <v>1.9643779780212378</v>
      </c>
      <c r="K1518" s="3">
        <f t="shared" si="1714"/>
        <v>1.96868581129813</v>
      </c>
      <c r="L1518" s="3">
        <f t="shared" ref="L1518:O1518" si="1715">SUM(L1519:L1531)</f>
        <v>1.9444027015747725</v>
      </c>
      <c r="M1518" s="3">
        <f t="shared" si="1715"/>
        <v>1.9200751220326682</v>
      </c>
      <c r="N1518" s="3">
        <f t="shared" si="1715"/>
        <v>1.8785944528528771</v>
      </c>
      <c r="O1518" s="3">
        <f t="shared" si="1715"/>
        <v>1.83662364468132</v>
      </c>
      <c r="P1518" s="3">
        <f>SUM(P1519:P1531)</f>
        <v>1.8024433014771117</v>
      </c>
      <c r="Q1518" s="3">
        <f>SUM(Q1519:Q1531)</f>
        <v>1.7694175588729695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2.8721682704972256E-2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1.177299500233935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1.1855299235409538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1.0408466395167992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3.1287714780893948E-2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0.29552839358048172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1.1860207094333388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1.8475698166296401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1.8150815071347144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1.7618036136371154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1.7248759147935404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1.6511155292784356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3.0517880117105385E-3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4.6395812673291357E-3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6.3580744521155299E-3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6.5492826490972829E-3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5.3605348447881927E-3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5.7780446961218325E-3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7.529561879347048E-3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1.0279724256059712E-2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1.1392630228998505E-2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1.4695359433772202E-2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1.3967194118596473E-2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1.9667306267892912E-2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1.14468480942794E-3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1.9694854818121514E-3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3.0811303715015262E-3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3.5616725770865275E-3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4.9983927594306147E-3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5.5292059409164113E-3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4.9915639543492672E-3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6.7437075199490507E-3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7.9069567389152672E-3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9.233752750578474E-3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1.0578678947658215E-2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1.2610846461884498E-2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8.5602833649869512E-4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1.4440606925767417E-3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2.1634105417167155E-3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2.5839975719387717E-3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3.4432750285809987E-3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4.4763502201097503E-3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4.7590129582646334E-3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5.2584930750165463E-3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6.2317386410675373E-3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7.3222731855723377E-3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8.1190924755679527E-3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9.8916555171580482E-3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4.5082032993655529E-4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1.5442091994695463E-3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2.8257482152682849E-3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4.3899519998429892E-3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7.4332823724489556E-3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1.0613035789114182E-2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1.3229985967623089E-2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1.2729029838850232E-2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1.9372589785568647E-2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2.3511338119491218E-4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6.567496936917143E-4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1.1141458017026589E-3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1.5740254342746702E-3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2.3296134822362621E-3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2.7974717966615056E-3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3.7455126328508228E-3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3.6496868535528895E-3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5.3257981461309681E-3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1.3378385761108312E-4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4.0187482765936588E-4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6.7109128704671795E-4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9.7142051811477024E-4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1.4331101571517465E-3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1.8153164492094361E-3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2.2304072578772358E-3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2.6443967002793434E-3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3.28984964713302E-3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8.1990291253094023E-5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2.1329047255063224E-4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3.7449643629041969E-4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5.8285091416909491E-4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9.3933430756764909E-4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1.1957934624386376E-3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1.5024909891692684E-3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1.7594549259338386E-3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2.2834202468710076E-3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1.5094650495161639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1.8203472361041775E-2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3.0917422221910518E-3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3.2493798625274888E-3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8.353361630382819E-2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0.53824579966614017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0.54572480829507097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0.70710713570176753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1.8195079462923383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1.6018816535901648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0.72491040178007604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3.3181190658907504E-2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1.6305958145169087E-2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1.6649948039668683E-2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1.745786650148581E-2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3.6413459161001041E-2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0.12154019297383957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0.129635045940869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0.1294254187693632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0.11433036940797442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1.317236676950964E-2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2.0532230270207288E-3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2.1192312266153637E-3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2.3722019416237954E-3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2.4191206167858679E-3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3.0328196366671994E-3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3.0380411937844273E-3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4.7088747491939534E-3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0.12633749724726673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6.2247314422402632E-2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6.1952564858135162E-2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6.310462301583615E-2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6.3837756680957425E-2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2.9516386699510753E-2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1.2840278094666654E-3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1.5008553507780294E-3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1.6840863312954789E-3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1.8596495844675558E-3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2.1564470977733148E-3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2.8205851780580891E-3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7.494355135675955E-2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1.837592289143905E-2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1.8195075279696514E-2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1.9037518092483448E-2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1.9953866671367577E-2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1.8937071803495995E-2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5.269943666913547E-3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1.0337922812889411E-3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1.1508375185074393E-3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1.3178315659578001E-3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1.4674980300888164E-3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1.9176444336416855E-3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11.098927012431908</v>
      </c>
      <c r="G1533" s="1">
        <f t="shared" si="1719"/>
        <v>11.154288232064163</v>
      </c>
      <c r="H1533" s="1">
        <f t="shared" si="1719"/>
        <v>11.156238501256652</v>
      </c>
      <c r="I1533" s="1">
        <f t="shared" si="1719"/>
        <v>11.157220749442404</v>
      </c>
      <c r="J1533" s="1">
        <f t="shared" si="1719"/>
        <v>11.384643465809358</v>
      </c>
      <c r="K1533" s="1">
        <f t="shared" si="1719"/>
        <v>11.640972808774308</v>
      </c>
      <c r="L1533" s="1">
        <f t="shared" ref="L1533:O1533" si="1720">IFERROR(L1519/L1499,"-")</f>
        <v>11.751032648997301</v>
      </c>
      <c r="M1533" s="1">
        <f t="shared" si="1720"/>
        <v>11.842841669690404</v>
      </c>
      <c r="N1533" s="1">
        <f t="shared" si="1720"/>
        <v>11.886490142256758</v>
      </c>
      <c r="O1533" s="1">
        <f t="shared" si="1720"/>
        <v>11.913862498205905</v>
      </c>
      <c r="P1533" s="1">
        <f t="shared" ref="P1533:Q1536" si="1721">IFERROR(P1519/P1499,"-")</f>
        <v>11.913862498205887</v>
      </c>
      <c r="Q1533" s="1">
        <f t="shared" si="1721"/>
        <v>11.91386249820591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6.2845243629360015</v>
      </c>
      <c r="G1534" s="1">
        <f t="shared" si="1719"/>
        <v>6.2953369110208186</v>
      </c>
      <c r="H1534" s="1">
        <f t="shared" si="1719"/>
        <v>6.3135197015724334</v>
      </c>
      <c r="I1534" s="1">
        <f t="shared" si="1719"/>
        <v>6.33089471729126</v>
      </c>
      <c r="J1534" s="1">
        <f t="shared" si="1719"/>
        <v>6.4466622618816318</v>
      </c>
      <c r="K1534" s="1">
        <f t="shared" si="1719"/>
        <v>6.5516183403709682</v>
      </c>
      <c r="L1534" s="1">
        <f t="shared" ref="L1534:O1534" si="1722">IFERROR(L1520/L1500,"-")</f>
        <v>6.6063546778326243</v>
      </c>
      <c r="M1534" s="1">
        <f t="shared" si="1722"/>
        <v>6.6876516353855697</v>
      </c>
      <c r="N1534" s="1">
        <f t="shared" si="1722"/>
        <v>6.7321767337476395</v>
      </c>
      <c r="O1534" s="1">
        <f t="shared" si="1722"/>
        <v>6.7466492376300042</v>
      </c>
      <c r="P1534" s="1">
        <f t="shared" si="1721"/>
        <v>6.7466492376299945</v>
      </c>
      <c r="Q1534" s="1">
        <f t="shared" si="1721"/>
        <v>6.7466492376300042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4.0901432735634877</v>
      </c>
      <c r="G1535" s="1">
        <f t="shared" si="1719"/>
        <v>4.100566355588005</v>
      </c>
      <c r="H1535" s="1">
        <f t="shared" si="1719"/>
        <v>4.1178936673317104</v>
      </c>
      <c r="I1535" s="1">
        <f t="shared" si="1719"/>
        <v>4.1339798234881506</v>
      </c>
      <c r="J1535" s="1">
        <f t="shared" si="1719"/>
        <v>4.1723414486604193</v>
      </c>
      <c r="K1535" s="1">
        <f t="shared" si="1719"/>
        <v>4.2267796918217702</v>
      </c>
      <c r="L1535" s="1">
        <f t="shared" ref="L1535:O1535" si="1723">IFERROR(L1521/L1501,"-")</f>
        <v>4.3145636168453674</v>
      </c>
      <c r="M1535" s="1">
        <f t="shared" si="1723"/>
        <v>4.3670249919919906</v>
      </c>
      <c r="N1535" s="1">
        <f t="shared" si="1723"/>
        <v>4.4004522122843497</v>
      </c>
      <c r="O1535" s="1">
        <f t="shared" si="1723"/>
        <v>4.4289818599400732</v>
      </c>
      <c r="P1535" s="1">
        <f t="shared" si="1721"/>
        <v>4.438991896539414</v>
      </c>
      <c r="Q1535" s="1">
        <f t="shared" si="1721"/>
        <v>4.4389918965394246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3.7650534829600382</v>
      </c>
      <c r="G1536" s="1">
        <f t="shared" si="1719"/>
        <v>3.7758039230900518</v>
      </c>
      <c r="H1536" s="1">
        <f t="shared" si="1719"/>
        <v>3.7917346007775992</v>
      </c>
      <c r="I1536" s="1">
        <f t="shared" si="1719"/>
        <v>3.8113972863656644</v>
      </c>
      <c r="J1536" s="1">
        <f t="shared" si="1719"/>
        <v>3.844951888325113</v>
      </c>
      <c r="K1536" s="1">
        <f t="shared" si="1719"/>
        <v>3.8804106835118146</v>
      </c>
      <c r="L1536" s="1">
        <f t="shared" ref="L1536:O1536" si="1724">IFERROR(L1522/L1502,"-")</f>
        <v>3.9449855094508135</v>
      </c>
      <c r="M1536" s="1">
        <f t="shared" si="1724"/>
        <v>4.0382619299054543</v>
      </c>
      <c r="N1536" s="1">
        <f t="shared" si="1724"/>
        <v>4.0705731309795707</v>
      </c>
      <c r="O1536" s="1">
        <f t="shared" si="1724"/>
        <v>4.0987252142925481</v>
      </c>
      <c r="P1536" s="1">
        <f t="shared" si="1721"/>
        <v>4.1163713205283692</v>
      </c>
      <c r="Q1536" s="1">
        <f t="shared" si="1721"/>
        <v>4.1237577328637229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4.6391179485367831</v>
      </c>
      <c r="J1537" s="1">
        <f t="shared" si="1725"/>
        <v>4.6917218829229501</v>
      </c>
      <c r="K1537" s="1">
        <f t="shared" si="1725"/>
        <v>4.7531628581378289</v>
      </c>
      <c r="L1537" s="1">
        <f t="shared" ref="L1537:O1537" si="1726">IFERROR(L1523/L1504,"-")</f>
        <v>4.8177715925225177</v>
      </c>
      <c r="M1537" s="1">
        <f t="shared" si="1726"/>
        <v>4.9022826126112937</v>
      </c>
      <c r="N1537" s="1">
        <f t="shared" si="1726"/>
        <v>4.9298192642543608</v>
      </c>
      <c r="O1537" s="1">
        <f t="shared" si="1726"/>
        <v>4.9376073198960144</v>
      </c>
      <c r="P1537" s="1">
        <f t="shared" ref="P1537:Q1540" si="1727">IFERROR(P1523/P1504,"-")</f>
        <v>4.937607319896018</v>
      </c>
      <c r="Q1537" s="1">
        <f t="shared" si="1727"/>
        <v>4.9376073198960144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</v>
      </c>
      <c r="J1538" s="1">
        <f t="shared" si="1725"/>
        <v>2.7267896997179779</v>
      </c>
      <c r="K1538" s="1">
        <f t="shared" si="1725"/>
        <v>2.7553396075950349</v>
      </c>
      <c r="L1538" s="1">
        <f t="shared" ref="L1538:O1538" si="1728">IFERROR(L1524/L1505,"-")</f>
        <v>2.790548337282273</v>
      </c>
      <c r="M1538" s="1">
        <f t="shared" si="1728"/>
        <v>2.8315608382181989</v>
      </c>
      <c r="N1538" s="1">
        <f t="shared" si="1728"/>
        <v>2.8551968731477277</v>
      </c>
      <c r="O1538" s="1">
        <f t="shared" si="1728"/>
        <v>2.8629122117594545</v>
      </c>
      <c r="P1538" s="1">
        <f t="shared" si="1727"/>
        <v>2.8629122117594483</v>
      </c>
      <c r="Q1538" s="1">
        <f t="shared" si="1727"/>
        <v>2.8629122117594532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1.7606485351727295</v>
      </c>
      <c r="J1539" s="1">
        <f t="shared" si="1725"/>
        <v>1.7796835208521045</v>
      </c>
      <c r="K1539" s="1">
        <f t="shared" si="1725"/>
        <v>1.7949376954084606</v>
      </c>
      <c r="L1539" s="1">
        <f t="shared" ref="L1539:O1539" si="1729">IFERROR(L1525/L1506,"-")</f>
        <v>1.8144741118892642</v>
      </c>
      <c r="M1539" s="1">
        <f t="shared" si="1729"/>
        <v>1.8408506999473959</v>
      </c>
      <c r="N1539" s="1">
        <f t="shared" si="1729"/>
        <v>1.8574786097042049</v>
      </c>
      <c r="O1539" s="1">
        <f t="shared" si="1729"/>
        <v>1.8706142200305709</v>
      </c>
      <c r="P1539" s="1">
        <f t="shared" si="1727"/>
        <v>1.875225213714302</v>
      </c>
      <c r="Q1539" s="1">
        <f t="shared" si="1727"/>
        <v>1.8752252137143017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1.5620411785777213</v>
      </c>
      <c r="J1540" s="1">
        <f t="shared" si="1725"/>
        <v>1.5797739908953499</v>
      </c>
      <c r="K1540" s="1">
        <f t="shared" si="1725"/>
        <v>1.5969282085709668</v>
      </c>
      <c r="L1540" s="1">
        <f t="shared" ref="L1540:O1540" si="1730">IFERROR(L1526/L1507,"-")</f>
        <v>1.6156011461864848</v>
      </c>
      <c r="M1540" s="1">
        <f t="shared" si="1730"/>
        <v>1.638349347108959</v>
      </c>
      <c r="N1540" s="1">
        <f t="shared" si="1730"/>
        <v>1.6550092585851197</v>
      </c>
      <c r="O1540" s="1">
        <f t="shared" si="1730"/>
        <v>1.6674294214911287</v>
      </c>
      <c r="P1540" s="1">
        <f t="shared" si="1727"/>
        <v>1.6749098386151371</v>
      </c>
      <c r="Q1540" s="1">
        <f t="shared" si="1727"/>
        <v>1.6779856082197417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0.77116510534577765</v>
      </c>
      <c r="G1541" s="1">
        <f t="shared" si="1731"/>
        <v>0.78723832996732013</v>
      </c>
      <c r="H1541" s="1">
        <f t="shared" si="1731"/>
        <v>0.81134816689963341</v>
      </c>
      <c r="I1541" s="1">
        <f t="shared" si="1731"/>
        <v>0.85153122845348905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1.9078836334110894</v>
      </c>
      <c r="G1542" s="1">
        <f t="shared" si="1731"/>
        <v>1.9235579480091691</v>
      </c>
      <c r="H1542" s="1">
        <f t="shared" si="1731"/>
        <v>1.924058604044073</v>
      </c>
      <c r="I1542" s="1">
        <f t="shared" si="1731"/>
        <v>1.950072087437315</v>
      </c>
      <c r="J1542" s="1">
        <f t="shared" si="1731"/>
        <v>2.0370391585830157</v>
      </c>
      <c r="K1542" s="1">
        <f t="shared" si="1731"/>
        <v>2.0453116946717071</v>
      </c>
      <c r="L1542" s="1">
        <f t="shared" ref="L1542:O1542" si="1734">IFERROR(L1528/L1514,"-")</f>
        <v>2.0496315941364349</v>
      </c>
      <c r="M1542" s="1">
        <f t="shared" si="1734"/>
        <v>2.1198393396326236</v>
      </c>
      <c r="N1542" s="1">
        <f t="shared" si="1734"/>
        <v>2.1778621086664298</v>
      </c>
      <c r="O1542" s="1">
        <f t="shared" si="1734"/>
        <v>2.1882785185199509</v>
      </c>
      <c r="P1542" s="1">
        <f t="shared" si="1733"/>
        <v>2.1882785185199474</v>
      </c>
      <c r="Q1542" s="1">
        <f t="shared" si="1733"/>
        <v>2.1882785185199531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1.1027629847473184</v>
      </c>
      <c r="G1543" s="1">
        <f t="shared" si="1731"/>
        <v>1.1043140880813997</v>
      </c>
      <c r="H1543" s="1">
        <f t="shared" si="1731"/>
        <v>1.1043796528091792</v>
      </c>
      <c r="I1543" s="1">
        <f t="shared" si="1731"/>
        <v>1.1049283465788307</v>
      </c>
      <c r="J1543" s="1">
        <f t="shared" si="1731"/>
        <v>1.1152147773924526</v>
      </c>
      <c r="K1543" s="1">
        <f t="shared" si="1731"/>
        <v>1.1816471547108114</v>
      </c>
      <c r="L1543" s="1">
        <f t="shared" ref="L1543:O1543" si="1735">IFERROR(L1529/L1515,"-")</f>
        <v>1.2055022186501856</v>
      </c>
      <c r="M1543" s="1">
        <f t="shared" si="1735"/>
        <v>1.2324729287231349</v>
      </c>
      <c r="N1543" s="1">
        <f t="shared" si="1735"/>
        <v>1.2512738256089921</v>
      </c>
      <c r="O1543" s="1">
        <f t="shared" si="1735"/>
        <v>1.2575779131572387</v>
      </c>
      <c r="P1543" s="1">
        <f t="shared" si="1733"/>
        <v>1.2575779131572413</v>
      </c>
      <c r="Q1543" s="1">
        <f t="shared" si="1733"/>
        <v>1.25757791315724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0.72942698043637177</v>
      </c>
      <c r="G1544" s="1">
        <f t="shared" si="1731"/>
        <v>0.73116358485895416</v>
      </c>
      <c r="H1544" s="1">
        <f t="shared" si="1731"/>
        <v>0.73121748794137642</v>
      </c>
      <c r="I1544" s="1">
        <f t="shared" si="1731"/>
        <v>0.73134545372978998</v>
      </c>
      <c r="J1544" s="1">
        <f t="shared" si="1731"/>
        <v>0.73163382319016523</v>
      </c>
      <c r="K1544" s="1">
        <f t="shared" si="1731"/>
        <v>0.73344415081503656</v>
      </c>
      <c r="L1544" s="1">
        <f t="shared" ref="L1544:O1544" si="1736">IFERROR(L1530/L1516,"-")</f>
        <v>0.78827204110797044</v>
      </c>
      <c r="M1544" s="1">
        <f t="shared" si="1736"/>
        <v>0.80588792152384137</v>
      </c>
      <c r="N1544" s="1">
        <f t="shared" si="1736"/>
        <v>0.81748481722032995</v>
      </c>
      <c r="O1544" s="1">
        <f t="shared" si="1736"/>
        <v>0.82804159276292155</v>
      </c>
      <c r="P1544" s="1">
        <f t="shared" si="1733"/>
        <v>0.83134781163543203</v>
      </c>
      <c r="Q1544" s="1">
        <f t="shared" si="1733"/>
        <v>0.83134781163543214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0.6758016652568738</v>
      </c>
      <c r="G1545" s="1">
        <f t="shared" si="1731"/>
        <v>0.67654345014121398</v>
      </c>
      <c r="H1545" s="1">
        <f t="shared" si="1731"/>
        <v>0.67662457182495539</v>
      </c>
      <c r="I1545" s="1">
        <f t="shared" si="1731"/>
        <v>0.67686264645536431</v>
      </c>
      <c r="J1545" s="1">
        <f t="shared" si="1731"/>
        <v>0.67725822286569204</v>
      </c>
      <c r="K1545" s="1">
        <f t="shared" si="1731"/>
        <v>0.6778996104582935</v>
      </c>
      <c r="L1545" s="1">
        <f t="shared" ref="L1545:O1545" si="1737">IFERROR(L1531/L1517,"-")</f>
        <v>0.68489881555080101</v>
      </c>
      <c r="M1545" s="1">
        <f t="shared" si="1737"/>
        <v>0.74343371920341894</v>
      </c>
      <c r="N1545" s="1">
        <f t="shared" si="1737"/>
        <v>0.75546538299913968</v>
      </c>
      <c r="O1545" s="1">
        <f t="shared" si="1737"/>
        <v>0.76459492100475923</v>
      </c>
      <c r="P1545" s="1">
        <f t="shared" si="1733"/>
        <v>0.77012472625496287</v>
      </c>
      <c r="Q1545" s="1">
        <f t="shared" si="1733"/>
        <v>0.77223175790060417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16.718360222921593</v>
      </c>
      <c r="G1546" s="3">
        <f t="shared" ref="G1546:K1546" si="1738">G1547+G1550+G1552+G1559+G1567</f>
        <v>15.541231458110047</v>
      </c>
      <c r="H1546" s="3">
        <f t="shared" si="1738"/>
        <v>10.461403028402799</v>
      </c>
      <c r="I1546" s="3">
        <f t="shared" si="1738"/>
        <v>10.085898376803403</v>
      </c>
      <c r="J1546" s="3">
        <f t="shared" si="1738"/>
        <v>7.6814929004603716</v>
      </c>
      <c r="K1546" s="3">
        <f t="shared" si="1738"/>
        <v>7.3594065822879609</v>
      </c>
      <c r="L1546" s="3">
        <f t="shared" ref="L1546:O1546" si="1739">L1547+L1550+L1552+L1559+L1567</f>
        <v>7.6658704743850823</v>
      </c>
      <c r="M1546" s="3">
        <f t="shared" si="1739"/>
        <v>7.9727370183421895</v>
      </c>
      <c r="N1546" s="3">
        <f t="shared" si="1739"/>
        <v>8.3460743222871283</v>
      </c>
      <c r="O1546" s="3">
        <f t="shared" si="1739"/>
        <v>8.8704672423036666</v>
      </c>
      <c r="P1546" s="3">
        <f>P1547+P1550+P1552+P1559+P1567</f>
        <v>9.4526450639878199</v>
      </c>
      <c r="Q1546" s="3">
        <f>Q1547+Q1550+Q1552+Q1559+Q1567</f>
        <v>10.092591310941501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7.5013194668217459E-2</v>
      </c>
      <c r="G1547" s="1">
        <f t="shared" ref="G1547:K1547" si="1742">SUM(G1548:G1549)</f>
        <v>0.24315429003723071</v>
      </c>
      <c r="H1547" s="1">
        <f t="shared" si="1742"/>
        <v>3.8682462552313486</v>
      </c>
      <c r="I1547" s="1">
        <f t="shared" si="1742"/>
        <v>3.9047150838169671</v>
      </c>
      <c r="J1547" s="1">
        <f t="shared" si="1742"/>
        <v>6.3464637279407894</v>
      </c>
      <c r="K1547" s="1">
        <f t="shared" si="1742"/>
        <v>7.3585149231001594</v>
      </c>
      <c r="L1547" s="1">
        <f t="shared" ref="L1547:O1547" si="1743">SUM(L1548:L1549)</f>
        <v>7.6657588561254029</v>
      </c>
      <c r="M1547" s="1">
        <f t="shared" si="1743"/>
        <v>7.9726294577339907</v>
      </c>
      <c r="N1547" s="1">
        <f t="shared" si="1743"/>
        <v>8.345967957087888</v>
      </c>
      <c r="O1547" s="1">
        <f t="shared" si="1743"/>
        <v>8.8703615800369793</v>
      </c>
      <c r="P1547" s="1">
        <f>SUM(P1548:P1549)</f>
        <v>9.4525380729794257</v>
      </c>
      <c r="Q1547" s="1">
        <f>SUM(Q1548:Q1549)</f>
        <v>10.092477332329969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4.0228579036069183E-2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3.4413422408763675E-2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2.643292163717563E-2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1.2939796021582541E-2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3.4784615632148269E-2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0.20874086762846703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3.8418133335941729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3.8917752877953844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6.3464637279407894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7.3585149231001594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7.6657588561254029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7.9726294577339907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8.345967957087888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8.8703615800369793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9.4525380729794257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10.092477332329969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1.318791879341321E-4</v>
      </c>
      <c r="H1550" s="1">
        <f t="shared" si="1745"/>
        <v>1.9264741951415028E-4</v>
      </c>
      <c r="I1550" s="1">
        <f t="shared" si="1745"/>
        <v>1.3547475428696601E-4</v>
      </c>
      <c r="J1550" s="1">
        <f t="shared" si="1745"/>
        <v>1.2456194136300548E-4</v>
      </c>
      <c r="K1550" s="1">
        <f t="shared" si="1745"/>
        <v>1.1531003425410036E-4</v>
      </c>
      <c r="L1550" s="1">
        <f t="shared" si="1745"/>
        <v>1.1161825967918964E-4</v>
      </c>
      <c r="M1550" s="1">
        <f t="shared" si="1745"/>
        <v>1.0756060819867954E-4</v>
      </c>
      <c r="N1550" s="1">
        <f t="shared" si="1745"/>
        <v>1.0636519924119328E-4</v>
      </c>
      <c r="O1550" s="1">
        <f t="shared" si="1745"/>
        <v>1.0566226668798945E-4</v>
      </c>
      <c r="P1550" s="1">
        <f>P1551</f>
        <v>1.0699100839425409E-4</v>
      </c>
      <c r="Q1550" s="1">
        <f>Q1551</f>
        <v>1.1397861153277468E-4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1.318791879341321E-4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1.9264741951415028E-4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1.3547475428696601E-4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1.2456194136300548E-4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1.1531003425410036E-4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1.1161825967918964E-4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1.0756060819867954E-4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1.0636519924119328E-4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1.0566226668798945E-4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1.0699100839425409E-4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1.1397861153277468E-4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1.0881914559043588</v>
      </c>
      <c r="G1552" s="1">
        <f t="shared" ref="G1552:K1552" si="1746">SUM(G1557:G1558)</f>
        <v>2.3455474000769949</v>
      </c>
      <c r="H1552" s="1">
        <f t="shared" si="1746"/>
        <v>0.76834887971553845</v>
      </c>
      <c r="I1552" s="1">
        <f t="shared" si="1746"/>
        <v>1.0538361016968283</v>
      </c>
      <c r="J1552" s="1">
        <f t="shared" si="1746"/>
        <v>0.8628906686303528</v>
      </c>
      <c r="K1552" s="1">
        <f t="shared" si="1746"/>
        <v>2.6990399903407264E-4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1.028621565894446</v>
      </c>
      <c r="G1553" s="1">
        <f t="shared" ref="G1553:K1553" si="1748">IF(G1552-G1554&lt;0,0,G1552-G1554)</f>
        <v>2.217146853916669</v>
      </c>
      <c r="H1553" s="1">
        <f t="shared" si="1748"/>
        <v>0.72628922716943389</v>
      </c>
      <c r="I1553" s="1">
        <f t="shared" si="1748"/>
        <v>0.99613447879480244</v>
      </c>
      <c r="J1553" s="1">
        <f t="shared" si="1748"/>
        <v>0.80613636429658708</v>
      </c>
      <c r="K1553" s="1">
        <f t="shared" si="1748"/>
        <v>1.8154287438018959E-4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5.9569890009912911E-2</v>
      </c>
      <c r="G1554" s="1">
        <f t="shared" ref="G1554:K1554" si="1750">SUM(G1555:G1556)</f>
        <v>0.12840054616032581</v>
      </c>
      <c r="H1554" s="1">
        <f t="shared" si="1750"/>
        <v>4.2059652546104526E-2</v>
      </c>
      <c r="I1554" s="1">
        <f t="shared" si="1750"/>
        <v>5.7701622902025899E-2</v>
      </c>
      <c r="J1554" s="1">
        <f t="shared" si="1750"/>
        <v>5.6754304333765708E-2</v>
      </c>
      <c r="K1554" s="1">
        <f t="shared" si="1750"/>
        <v>8.8361124653883058E-5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5.9569890009912911E-2</v>
      </c>
      <c r="G1555" s="1">
        <f>[1]Transport!C$25/SUM([1]Transport!C$21,[1]Transport!C$25)*G1552*(G$35+G$600)/(G$35+G$600+G$39)</f>
        <v>0.12840054616032581</v>
      </c>
      <c r="H1555" s="1">
        <f>[1]Transport!D$25/SUM([1]Transport!D$21,[1]Transport!D$25)*H1552*(H$35+H$600)/(H$35+H$600+H$39)</f>
        <v>4.2059652546104526E-2</v>
      </c>
      <c r="I1555" s="1">
        <f>[1]Transport!E$25/SUM([1]Transport!E$21,[1]Transport!E$25)*I1552*(I$35+I$600)/(I$35+I$600+I$39)</f>
        <v>5.7701622902025899E-2</v>
      </c>
      <c r="J1555" s="1">
        <f>[1]Transport!F$25/SUM([1]Transport!F$21,[1]Transport!F$25)*J1552*(J$35+J$600)/(J$35+J$600+J$39)</f>
        <v>5.6754304333765708E-2</v>
      </c>
      <c r="K1555" s="1">
        <f>[1]Transport!G$25/SUM([1]Transport!G$21,[1]Transport!G$25)*K1552*(K$35+K$600)/(K$35+K$600+K$39)</f>
        <v>1.5003868496925957E-5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7.3357256156957105E-5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0.72332033337060753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1.7685412989202491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0.54163499375119428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0.27272399734163011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0.36487112253375142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0.57700610115674578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0.22671388596434419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0.78111210435519829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0.8628906686303528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2.6990399903407264E-4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15.530543168932134</v>
      </c>
      <c r="G1559" s="1">
        <f t="shared" ref="G1559:K1559" si="1752">SUM(G1564:G1566)</f>
        <v>12.928467741405662</v>
      </c>
      <c r="H1559" s="1">
        <f t="shared" si="1752"/>
        <v>5.7914417112324603</v>
      </c>
      <c r="I1559" s="1">
        <f t="shared" si="1752"/>
        <v>5.1268638258427615</v>
      </c>
      <c r="J1559" s="1">
        <f t="shared" si="1752"/>
        <v>0.47192948403361989</v>
      </c>
      <c r="K1559" s="1">
        <f t="shared" si="1752"/>
        <v>5.0644515451258665E-4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15.149473079308835</v>
      </c>
      <c r="G1560" s="1">
        <f t="shared" ref="G1560:K1560" si="1754">IF(G1559-G1561&lt;0,0,G1559-G1561)</f>
        <v>12.59152608356545</v>
      </c>
      <c r="H1560" s="1">
        <f t="shared" si="1754"/>
        <v>5.5315095386210889</v>
      </c>
      <c r="I1560" s="1">
        <f t="shared" si="1754"/>
        <v>4.8475348345170932</v>
      </c>
      <c r="J1560" s="1">
        <f t="shared" si="1754"/>
        <v>0.4330031130035632</v>
      </c>
      <c r="K1560" s="1">
        <f t="shared" si="1754"/>
        <v>4.2766947459461392E-4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0.38107008962329797</v>
      </c>
      <c r="G1561" s="1">
        <f t="shared" ref="G1561:K1561" si="1756">SUM(G1562:G1563)</f>
        <v>0.33694165784021124</v>
      </c>
      <c r="H1561" s="1">
        <f t="shared" si="1756"/>
        <v>0.25993217261137103</v>
      </c>
      <c r="I1561" s="1">
        <f t="shared" si="1756"/>
        <v>0.27932899132566791</v>
      </c>
      <c r="J1561" s="1">
        <f t="shared" si="1756"/>
        <v>3.8926371030056667E-2</v>
      </c>
      <c r="K1561" s="1">
        <f t="shared" si="1756"/>
        <v>7.8775679917972757E-5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0.38107008962329797</v>
      </c>
      <c r="G1562" s="1">
        <f>[1]Transport!C$26/SUM([1]Transport!C$22,[1]Transport!C$26)*G1559*(G$34+G$582)/(G$34+G$582+G$38)</f>
        <v>0.33694165784021124</v>
      </c>
      <c r="H1562" s="1">
        <f>[1]Transport!D$26/SUM([1]Transport!D$22,[1]Transport!D$26)*H1559*(H$34+H$582)/(H$34+H$582+H$38)</f>
        <v>0.25993217261137103</v>
      </c>
      <c r="I1562" s="1">
        <f>[1]Transport!E$26/SUM([1]Transport!E$22,[1]Transport!E$26)*I1559*(I$34+I$582)/(I$34+I$582+I$38)</f>
        <v>0.27932899132566791</v>
      </c>
      <c r="J1562" s="1">
        <f>[1]Transport!F$26/SUM([1]Transport!F$22,[1]Transport!F$26)*J1559*(J$34+J$582)/(J$34+J$582+J$38)</f>
        <v>3.7832939757335877E-2</v>
      </c>
      <c r="K1562" s="1">
        <f>[1]Transport!G$26/SUM([1]Transport!G$22,[1]Transport!G$26)*K1559*(K$34+K$582)/(K$34+K$582+K$38)</f>
        <v>6.4177396846537869E-5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1.0934312727207906E-3</v>
      </c>
      <c r="K1563" s="1">
        <f>(K$38+K$718)/([1]Transport!G$22+[1]Transport!G$26)*K1559</f>
        <v>1.4598283071434883E-5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11.099985255631665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7.4466201068024755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2.7253733010901624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2.7395000866283734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4.4305579133004693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5.2479997291110729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2.9004495481724444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1.8631744517426101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5.616184873854518E-3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2.6425886421265621E-4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0.23384790549211279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0.16561886196985395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0.52418928747177762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0.46631329915976538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2.4218629029993042E-4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2.461240341688006E-2</v>
      </c>
      <c r="G1567" s="1">
        <f t="shared" ref="G1567:K1567" si="1758">G1572</f>
        <v>2.393014740222613E-2</v>
      </c>
      <c r="H1567" s="1">
        <f t="shared" si="1758"/>
        <v>3.3173534803938032E-2</v>
      </c>
      <c r="I1567" s="1">
        <f t="shared" si="1758"/>
        <v>3.4789069256010551E-4</v>
      </c>
      <c r="J1567" s="1">
        <f t="shared" si="1758"/>
        <v>8.4457914246407497E-5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2.2731495939502685E-2</v>
      </c>
      <c r="G1568" s="1">
        <f t="shared" ref="G1568:K1568" si="1760">IF(G1567-G1569&lt;0,0,G1567-G1569)</f>
        <v>2.1008515658831169E-2</v>
      </c>
      <c r="H1568" s="1">
        <f t="shared" si="1760"/>
        <v>3.2970121213324224E-2</v>
      </c>
      <c r="I1568" s="1">
        <f t="shared" si="1760"/>
        <v>3.457144348880802E-4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1.8809074773773735E-3</v>
      </c>
      <c r="G1569" s="1">
        <f t="shared" ref="G1569:K1569" si="1762">SUM(G1570:G1571)</f>
        <v>2.9216317433949602E-3</v>
      </c>
      <c r="H1569" s="1">
        <f t="shared" si="1762"/>
        <v>2.0341359061380867E-4</v>
      </c>
      <c r="I1569" s="1">
        <f t="shared" si="1762"/>
        <v>2.1762576720253263E-6</v>
      </c>
      <c r="J1569" s="1">
        <f t="shared" si="1762"/>
        <v>4.2656249008319715E-3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1.8809074773773735E-3</v>
      </c>
      <c r="G1570" s="1">
        <f>IF(SUM([1]Transport!C$24,[1]Transport!C$27)=0,0,[1]Transport!C$27/SUM([1]Transport!C$24,[1]Transport!C$27)*G1567*(G$47+G$614)/(G$47+G$614+G$49))</f>
        <v>2.9216317433949602E-3</v>
      </c>
      <c r="H1570" s="1">
        <f>IF(SUM([1]Transport!D$24,[1]Transport!D$27)=0,0,[1]Transport!D$27/SUM([1]Transport!D$24,[1]Transport!D$27)*H1567*(H$47+H$614)/(H$47+H$614+H$49))</f>
        <v>2.0341359061380867E-4</v>
      </c>
      <c r="I1570" s="1">
        <f>IF(SUM([1]Transport!E$24,[1]Transport!E$27)=0,0,[1]Transport!E$27/SUM([1]Transport!E$24,[1]Transport!E$27)*I1567*(I$47+I$614)/(I$47+I$614+I$49))</f>
        <v>2.1762576720253263E-6</v>
      </c>
      <c r="J1570" s="1">
        <f>IF(SUM([1]Transport!F$24,[1]Transport!F$27)=0,0,[1]Transport!F$27/SUM([1]Transport!F$24,[1]Transport!F$27)*J1567*(J$47+J$614)/(J$47+J$614+J$49))</f>
        <v>7.5325696178222158E-7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4.2648716438701889E-3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2.461240341688006E-2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2.393014740222613E-2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3.3173534803938032E-2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3.4789069256010551E-4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8.4457914246407497E-5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4.7793135499805848</v>
      </c>
      <c r="G1573" s="3">
        <f t="shared" ref="G1573:K1573" si="1764">SUM(G1574:G1582)</f>
        <v>4.7704488903978781</v>
      </c>
      <c r="H1573" s="3">
        <f t="shared" si="1764"/>
        <v>4.7157118847512542</v>
      </c>
      <c r="I1573" s="3">
        <f t="shared" si="1764"/>
        <v>4.6623510674351989</v>
      </c>
      <c r="J1573" s="3">
        <f t="shared" si="1764"/>
        <v>4.8441597379919834</v>
      </c>
      <c r="K1573" s="3">
        <f t="shared" si="1764"/>
        <v>5.0141407010135657</v>
      </c>
      <c r="L1573" s="3">
        <f t="shared" ref="L1573:O1573" si="1765">SUM(L1574:L1582)</f>
        <v>5.2231869074980501</v>
      </c>
      <c r="M1573" s="3">
        <f t="shared" si="1765"/>
        <v>5.4322751132558462</v>
      </c>
      <c r="N1573" s="3">
        <f t="shared" si="1765"/>
        <v>5.6866523517968242</v>
      </c>
      <c r="O1573" s="3">
        <f t="shared" si="1765"/>
        <v>6.0439519155961881</v>
      </c>
      <c r="P1573" s="3">
        <f>SUM(P1574:P1582)</f>
        <v>6.440623079738085</v>
      </c>
      <c r="Q1573" s="3">
        <f>SUM(Q1574:Q1582)</f>
        <v>6.8766547645275597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2.7726456030477246E-2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2.3939574487630958E-2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1.864265850389853E-2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9.1262026064192689E-3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2.370076117889652E-2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0.14222717031737445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2.6176485971937278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2.6516905528984065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4.3242111034694997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5.0137798464720955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5.223122826061223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5.4322114334634994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5.6865884461534577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6.0438880107852899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6.4405583713007823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6.8765858299698905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6.1337462879959418E-5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9.0975110446551971E-5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6.6687463429141437E-5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6.5369759220637832E-5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6.405787786649403E-5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6.4081436827191578E-5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6.3679792346725935E-5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6.3905643366435165E-5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6.3904810898549321E-5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6.4708437303068951E-5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6.8934557669385349E-5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0.20078161336697628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0.49549281793474315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0.15385194378171854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7.7467515191982597E-2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0.12815354285453445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0.20266162912105712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7.9628630237686307E-2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0.27434970146320592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0.30307275487626084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9.4798276900150388E-5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2.8753028431465086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1.9952284976742378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0.76661671983174084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0.77059042500700614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1.5157581647390139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1.7954168738136491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0.99228588590572087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0.63741902099598613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1.9213783554602689E-3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9.0406792750082242E-5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0.10774953645902892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7.6311804326704022E-2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0.24152943607945937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0.21486205627289595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1.1159159395348734E-4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7.890168664178538E-3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7.6714531272766085E-3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1.0634669859610462E-2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1.1152572930421534E-4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2.7075258646697248E-5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766">IFERROR(G1574/G1548,"-")</f>
        <v>0.69564643130450576</v>
      </c>
      <c r="H1584" s="1">
        <f t="shared" si="1766"/>
        <v>0.7052817981981695</v>
      </c>
      <c r="I1584" s="1">
        <f t="shared" si="1766"/>
        <v>0.70528179819817061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0.6813575699537715</v>
      </c>
      <c r="G1585" s="1">
        <f t="shared" ref="G1585:K1585" si="1768">IFERROR(G1575/G1549,"-")</f>
        <v>0.68135756995377283</v>
      </c>
      <c r="H1585" s="1">
        <f t="shared" si="1768"/>
        <v>0.6813575699537725</v>
      </c>
      <c r="I1585" s="1">
        <f t="shared" si="1768"/>
        <v>0.68135756995377239</v>
      </c>
      <c r="J1585" s="1">
        <f t="shared" si="1768"/>
        <v>0.68135756995377306</v>
      </c>
      <c r="K1585" s="1">
        <f t="shared" si="1768"/>
        <v>0.6813575699537725</v>
      </c>
      <c r="L1585" s="1">
        <f t="shared" ref="L1585:O1585" si="1769">IFERROR(L1575/L1549,"-")</f>
        <v>0.6813575699537735</v>
      </c>
      <c r="M1585" s="1">
        <f t="shared" si="1769"/>
        <v>0.68135756995377306</v>
      </c>
      <c r="N1585" s="1">
        <f t="shared" si="1769"/>
        <v>0.68135756995377295</v>
      </c>
      <c r="O1585" s="1">
        <f t="shared" si="1769"/>
        <v>0.68135756995377117</v>
      </c>
      <c r="P1585" s="1">
        <f>IFERROR(P1575/P1549,"-")</f>
        <v>0.68135756995377306</v>
      </c>
      <c r="Q1585" s="1">
        <f>IFERROR(Q1575/Q1549,"-")</f>
        <v>0.68135756995377361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0.46510343171505425</v>
      </c>
      <c r="H1586" s="1">
        <f t="shared" si="1770"/>
        <v>0.4722363303696871</v>
      </c>
      <c r="I1586" s="1">
        <f t="shared" si="1770"/>
        <v>0.49225011538225333</v>
      </c>
      <c r="J1586" s="1">
        <f t="shared" si="1770"/>
        <v>0.52479720936697327</v>
      </c>
      <c r="K1586" s="1">
        <f t="shared" si="1770"/>
        <v>0.55552735094444883</v>
      </c>
      <c r="L1586" s="1">
        <f t="shared" ref="L1586:O1586" si="1771">IFERROR(L1576/L1551,"-")</f>
        <v>0.57411248850656527</v>
      </c>
      <c r="M1586" s="1">
        <f t="shared" si="1771"/>
        <v>0.59203637291730837</v>
      </c>
      <c r="N1586" s="1">
        <f t="shared" si="1771"/>
        <v>0.60081345987537704</v>
      </c>
      <c r="O1586" s="1">
        <f t="shared" si="1771"/>
        <v>0.6048025742931874</v>
      </c>
      <c r="P1586" s="1">
        <f>IFERROR(P1576/P1551,"-")</f>
        <v>0.60480257429318796</v>
      </c>
      <c r="Q1586" s="1">
        <f>IFERROR(Q1576/Q1551,"-")</f>
        <v>0.60480257429318773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0.27758325613681017</v>
      </c>
      <c r="G1587" s="1">
        <f t="shared" ref="G1587:K1587" si="1772">IFERROR(G1577/G1557,"-")</f>
        <v>0.28017034051580098</v>
      </c>
      <c r="H1587" s="1">
        <f t="shared" si="1772"/>
        <v>0.28405096708428712</v>
      </c>
      <c r="I1587" s="1">
        <f t="shared" si="1772"/>
        <v>0.28405096708428718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0.35122961215622084</v>
      </c>
      <c r="G1588" s="1">
        <f t="shared" ref="G1588:K1588" si="1774">IFERROR(G1578/G1558,"-")</f>
        <v>0.35122961215622112</v>
      </c>
      <c r="H1588" s="1">
        <f t="shared" si="1774"/>
        <v>0.35122961215622089</v>
      </c>
      <c r="I1588" s="1">
        <f t="shared" si="1774"/>
        <v>0.351229612156221</v>
      </c>
      <c r="J1588" s="1">
        <f t="shared" si="1774"/>
        <v>0.35122961215622078</v>
      </c>
      <c r="K1588" s="1">
        <f t="shared" si="1774"/>
        <v>0.351229612156221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776">IFERROR(G1579/G1564,"-")</f>
        <v>0.2679374627761123</v>
      </c>
      <c r="H1589" s="1">
        <f t="shared" si="1776"/>
        <v>0.28128870255134975</v>
      </c>
      <c r="I1589" s="1">
        <f t="shared" si="1776"/>
        <v>0.28128870255135002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0.34211451343153204</v>
      </c>
      <c r="G1590" s="1">
        <f t="shared" ref="G1590:K1590" si="1779">IFERROR(G1580/G1565,"-")</f>
        <v>0.34211451343153249</v>
      </c>
      <c r="H1590" s="1">
        <f t="shared" si="1779"/>
        <v>0.34211451343153138</v>
      </c>
      <c r="I1590" s="1">
        <f t="shared" si="1779"/>
        <v>0.34211451343153287</v>
      </c>
      <c r="J1590" s="1">
        <f t="shared" si="1779"/>
        <v>0.3421145134315321</v>
      </c>
      <c r="K1590" s="1">
        <f t="shared" si="1779"/>
        <v>0.34211451343153232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0.46076759264650796</v>
      </c>
      <c r="H1591" s="1">
        <f t="shared" si="1781"/>
        <v>0.46076759264650874</v>
      </c>
      <c r="I1591" s="1">
        <f t="shared" si="1781"/>
        <v>0.46076759264650813</v>
      </c>
      <c r="J1591" s="1">
        <f t="shared" si="1781"/>
        <v>0.46076759264650791</v>
      </c>
      <c r="K1591" s="1">
        <f t="shared" si="1781"/>
        <v>0.46076759264650829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0.32057692743518013</v>
      </c>
      <c r="G1592" s="1">
        <f t="shared" ref="G1592:K1592" si="1783">IFERROR(G1582/G1572,"-")</f>
        <v>0.32057692743518007</v>
      </c>
      <c r="H1592" s="1">
        <f t="shared" si="1783"/>
        <v>0.32057692743518007</v>
      </c>
      <c r="I1592" s="1">
        <f t="shared" si="1783"/>
        <v>0.32057692743517968</v>
      </c>
      <c r="J1592" s="1">
        <f t="shared" si="1783"/>
        <v>0.32057692743518018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24.482006911809286</v>
      </c>
      <c r="G1593" s="3">
        <f t="shared" ref="G1593" si="1785">G1594+G1597+G1599+G1606+G1614</f>
        <v>23.047809501876902</v>
      </c>
      <c r="H1593" s="3">
        <f t="shared" ref="H1593" si="1786">H1594+H1597+H1599+H1606+H1614</f>
        <v>9.0511321156900415</v>
      </c>
      <c r="I1593" s="3">
        <f t="shared" ref="I1593" si="1787">I1594+I1597+I1599+I1606+I1614</f>
        <v>10.895131060870817</v>
      </c>
      <c r="J1593" s="3">
        <f t="shared" ref="J1593" si="1788">J1594+J1597+J1599+J1606+J1614</f>
        <v>13.435048442733903</v>
      </c>
      <c r="K1593" s="3">
        <f t="shared" ref="K1593" si="1789">K1594+K1597+K1599+K1606+K1614</f>
        <v>13.396965144855782</v>
      </c>
      <c r="L1593" s="3">
        <f t="shared" ref="L1593:O1593" si="1790">L1594+L1597+L1599+L1606+L1614</f>
        <v>8.4771862833815845</v>
      </c>
      <c r="M1593" s="3">
        <f t="shared" si="1790"/>
        <v>8.1795489885480404</v>
      </c>
      <c r="N1593" s="3">
        <f t="shared" si="1790"/>
        <v>8.2881850809523208</v>
      </c>
      <c r="O1593" s="3">
        <f t="shared" si="1790"/>
        <v>8.5769968162211772</v>
      </c>
      <c r="P1593" s="3">
        <f>P1594+P1597+P1599+P1606+P1614</f>
        <v>8.8824449214680179</v>
      </c>
      <c r="Q1593" s="3">
        <f>Q1594+Q1597+Q1599+Q1606+Q1614</f>
        <v>9.2302304553861863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9.5418677519657647E-3</v>
      </c>
      <c r="G1594" s="1">
        <f t="shared" ref="G1594" si="1793">SUM(G1595:G1596)</f>
        <v>8.1937327157181244E-2</v>
      </c>
      <c r="H1594" s="1">
        <f t="shared" ref="H1594" si="1794">SUM(H1595:H1596)</f>
        <v>7.5964665127304807</v>
      </c>
      <c r="I1594" s="1">
        <f t="shared" ref="I1594" si="1795">SUM(I1595:I1596)</f>
        <v>5.5104695079191552</v>
      </c>
      <c r="J1594" s="1">
        <f t="shared" ref="J1594" si="1796">SUM(J1595:J1596)</f>
        <v>1.59455154517286</v>
      </c>
      <c r="K1594" s="1">
        <f t="shared" ref="K1594" si="1797">SUM(K1595:K1596)</f>
        <v>2.2663875503624054</v>
      </c>
      <c r="L1594" s="1">
        <f t="shared" ref="L1594:O1594" si="1798">SUM(L1595:L1596)</f>
        <v>7.5309081602492363</v>
      </c>
      <c r="M1594" s="1">
        <f t="shared" si="1798"/>
        <v>8.1715795063264149</v>
      </c>
      <c r="N1594" s="1">
        <f t="shared" si="1798"/>
        <v>8.2871497236167002</v>
      </c>
      <c r="O1594" s="1">
        <f t="shared" si="1798"/>
        <v>8.5759723936137462</v>
      </c>
      <c r="P1594" s="1">
        <f>SUM(P1595:P1596)</f>
        <v>8.8813919031656017</v>
      </c>
      <c r="Q1594" s="1">
        <f>SUM(Q1595:Q1596)</f>
        <v>9.2290140150750464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9.5418677519657647E-3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8.1937327157181244E-2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7.5964665127304807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5.5104695079191552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1.59455154517286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2.2663875503624054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7.5309081602492363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8.1715795063264149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8.2871497236167002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8.5759723936137462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8.8813919031656017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9.2290140150750464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4.1298279636614536E-3</v>
      </c>
      <c r="G1597" s="1">
        <f t="shared" ref="G1597" si="1800">G1598</f>
        <v>1.3679738297094427E-2</v>
      </c>
      <c r="H1597" s="1">
        <f t="shared" ref="H1597" si="1801">H1598</f>
        <v>1.3893467262383578E-2</v>
      </c>
      <c r="I1597" s="1">
        <f t="shared" ref="I1597" si="1802">I1598</f>
        <v>1.492935989021191E-3</v>
      </c>
      <c r="J1597" s="1">
        <f t="shared" ref="J1597" si="1803">J1598</f>
        <v>1.2289705549981057E-3</v>
      </c>
      <c r="K1597" s="1">
        <f t="shared" ref="K1597:O1597" si="1804">K1598</f>
        <v>1.2090109440425448E-3</v>
      </c>
      <c r="L1597" s="1">
        <f t="shared" si="1804"/>
        <v>1.1037189805487811E-3</v>
      </c>
      <c r="M1597" s="1">
        <f t="shared" si="1804"/>
        <v>1.052179040292403E-3</v>
      </c>
      <c r="N1597" s="1">
        <f t="shared" si="1804"/>
        <v>1.0353573356204836E-3</v>
      </c>
      <c r="O1597" s="1">
        <f t="shared" si="1804"/>
        <v>1.0244226074302596E-3</v>
      </c>
      <c r="P1597" s="1">
        <f>P1598</f>
        <v>1.053018302415496E-3</v>
      </c>
      <c r="Q1597" s="1">
        <f>Q1598</f>
        <v>1.2164403111396725E-3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4.1298279636614536E-3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1.3679738297094427E-2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1.3893467262383578E-2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1.492935989021191E-3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1.2289705549981057E-3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1.2090109440425448E-3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1.1037189805487811E-3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1.052179040292403E-3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1.0353573356204836E-3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1.0244226074302596E-3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1.053018302415496E-3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1.2164403111396725E-3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24.406972112380576</v>
      </c>
      <c r="G1606" s="1">
        <f t="shared" ref="G1606:K1606" si="1811">SUM(G1611:G1613)</f>
        <v>22.907033534674309</v>
      </c>
      <c r="H1606" s="1">
        <f t="shared" si="1811"/>
        <v>1.3781634669138654</v>
      </c>
      <c r="I1606" s="1">
        <f t="shared" si="1811"/>
        <v>5.3248540852929445</v>
      </c>
      <c r="J1606" s="1">
        <f t="shared" si="1811"/>
        <v>11.785255164345035</v>
      </c>
      <c r="K1606" s="1">
        <f t="shared" si="1811"/>
        <v>11.079071548774154</v>
      </c>
      <c r="L1606" s="1">
        <f t="shared" ref="L1606:O1606" si="1812">SUM(L1611:L1613)</f>
        <v>0.93459698336146224</v>
      </c>
      <c r="M1606" s="1">
        <f t="shared" si="1812"/>
        <v>3.5600359999647473E-3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23.808102713601027</v>
      </c>
      <c r="G1607" s="1">
        <f t="shared" ref="G1607:K1607" si="1813">IF(G1606-G1608&lt;0,0,G1606-G1608)</f>
        <v>22.310030547951051</v>
      </c>
      <c r="H1607" s="1">
        <f t="shared" si="1813"/>
        <v>1.3163085710122528</v>
      </c>
      <c r="I1607" s="1">
        <f t="shared" si="1813"/>
        <v>5.0347379107411969</v>
      </c>
      <c r="J1607" s="1">
        <f t="shared" si="1813"/>
        <v>10.813166683476769</v>
      </c>
      <c r="K1607" s="1">
        <f t="shared" si="1813"/>
        <v>9.3557627435896809</v>
      </c>
      <c r="L1607" s="1">
        <f t="shared" ref="L1607:O1607" si="1814">IF(L1606-L1608&lt;0,0,L1606-L1608)</f>
        <v>0.61864641056918424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0.59886939877954781</v>
      </c>
      <c r="G1608" s="1">
        <f t="shared" ref="G1608:K1608" si="1815">SUM(G1609:G1610)</f>
        <v>0.59700298672325813</v>
      </c>
      <c r="H1608" s="1">
        <f t="shared" si="1815"/>
        <v>6.18548959016125E-2</v>
      </c>
      <c r="I1608" s="1">
        <f t="shared" si="1815"/>
        <v>0.29011617455174782</v>
      </c>
      <c r="J1608" s="1">
        <f t="shared" si="1815"/>
        <v>0.97208848086826616</v>
      </c>
      <c r="K1608" s="1">
        <f t="shared" si="1815"/>
        <v>1.7233088051844729</v>
      </c>
      <c r="L1608" s="1">
        <f t="shared" ref="L1608:O1608" si="1816">SUM(L1609:L1610)</f>
        <v>0.31595057279227801</v>
      </c>
      <c r="M1608" s="1">
        <f t="shared" si="1816"/>
        <v>3.5668454521205206E-3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0.59886939877954781</v>
      </c>
      <c r="G1609" s="1">
        <f>[1]Transport!C$26/SUM([1]Transport!C$22,[1]Transport!C$26)*G1606*(G$34+G$582)/(G$34+G$582+G$38)</f>
        <v>0.59700298672325813</v>
      </c>
      <c r="H1609" s="1">
        <f>[1]Transport!D$26/SUM([1]Transport!D$22,[1]Transport!D$26)*H1606*(H$34+H$582)/(H$34+H$582+H$38)</f>
        <v>6.18548959016125E-2</v>
      </c>
      <c r="I1609" s="1">
        <f>[1]Transport!E$26/SUM([1]Transport!E$22,[1]Transport!E$26)*I1606*(I$34+I$582)/(I$34+I$582+I$38)</f>
        <v>0.29011617455174782</v>
      </c>
      <c r="J1609" s="1">
        <f>[1]Transport!F$26/SUM([1]Transport!F$22,[1]Transport!F$26)*J1606*(J$34+J$582)/(J$34+J$582+J$38)</f>
        <v>0.9447827773899663</v>
      </c>
      <c r="K1609" s="1">
        <f>[1]Transport!G$26/SUM([1]Transport!G$22,[1]Transport!G$26)*K1606*(K$34+K$582)/(K$34+K$582+K$38)</f>
        <v>1.403954535138503</v>
      </c>
      <c r="L1609" s="1">
        <f>[1]Transport!H$26/SUM([1]Transport!H$22,[1]Transport!H$26)*L1606*(L$34+L$582)/(L$34+L$582+L$38)</f>
        <v>0.2856511511701153</v>
      </c>
      <c r="M1609" s="1">
        <f>[1]Transport!I$26/SUM([1]Transport!I$22,[1]Transport!I$26)*M1606*(M$34+M$582)/(M$34+M$582+M$38)</f>
        <v>3.1034946335894787E-3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2.7305703478299834E-2</v>
      </c>
      <c r="K1610" s="1">
        <f>(K$38+K$718)/([1]Transport!G$22+[1]Transport!G$26)*K1606</f>
        <v>0.31935427004597</v>
      </c>
      <c r="L1610" s="1">
        <f>(L$38+L$718)/([1]Transport!H$22+[1]Transport!H$26)*L1606</f>
        <v>3.0299421622162703E-2</v>
      </c>
      <c r="M1610" s="1">
        <f>(M$38+M$718)/([1]Transport!I$22+[1]Transport!I$26)*M1606</f>
        <v>4.6335081853104195E-4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19.136670786288889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15.992776136178707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1.3734404135076861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1.374305161392783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5.270301326091686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6.1751017595780162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1.790700983682431E-3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1.0544203581331778E-2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4.7466134293699374E-3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3.1995387511693308E-3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2.1264773663901703E-3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8.8931528106238301E-4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0.73915563891758562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2.9323524224969533E-3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3.9400047203188295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11.780508550915664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11.075872010022985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0.93247050599507209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2.6707207189023644E-3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6.1363103713084198E-2</v>
      </c>
      <c r="G1614" s="1">
        <f t="shared" ref="G1614:K1614" si="1817">G1619</f>
        <v>4.5158901748317479E-2</v>
      </c>
      <c r="H1614" s="1">
        <f t="shared" si="1817"/>
        <v>6.2608668783313101E-2</v>
      </c>
      <c r="I1614" s="1">
        <f t="shared" si="1817"/>
        <v>5.8314531669696648E-2</v>
      </c>
      <c r="J1614" s="1">
        <f t="shared" si="1817"/>
        <v>5.4012762661009343E-2</v>
      </c>
      <c r="K1614" s="1">
        <f t="shared" si="1817"/>
        <v>5.0297034775180736E-2</v>
      </c>
      <c r="L1614" s="1">
        <f t="shared" ref="L1614:O1614" si="1818">L1619</f>
        <v>1.0577420790337235E-2</v>
      </c>
      <c r="M1614" s="1">
        <f t="shared" si="1818"/>
        <v>3.3572671813699964E-3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5.6673666495024241E-2</v>
      </c>
      <c r="G1615" s="1">
        <f t="shared" ref="G1615:K1615" si="1819">IF(G1614-G1616&lt;0,0,G1614-G1616)</f>
        <v>3.9645451345063178E-2</v>
      </c>
      <c r="H1615" s="1">
        <f t="shared" si="1819"/>
        <v>6.2224764740646761E-2</v>
      </c>
      <c r="I1615" s="1">
        <f t="shared" si="1819"/>
        <v>5.7949740516467348E-2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4.6894372180599541E-3</v>
      </c>
      <c r="G1616" s="1">
        <f t="shared" ref="G1616:K1616" si="1821">SUM(G1617:G1618)</f>
        <v>5.5134504032543002E-3</v>
      </c>
      <c r="H1616" s="1">
        <f t="shared" si="1821"/>
        <v>3.8390404266634156E-4</v>
      </c>
      <c r="I1616" s="1">
        <f t="shared" si="1821"/>
        <v>3.6479115322930126E-4</v>
      </c>
      <c r="J1616" s="1">
        <f t="shared" si="1821"/>
        <v>5.4494487669997788E-2</v>
      </c>
      <c r="K1616" s="1">
        <f t="shared" si="1821"/>
        <v>6.3693113404660467E-2</v>
      </c>
      <c r="L1616" s="1">
        <f t="shared" ref="L1616:O1616" si="1822">SUM(L1617:L1618)</f>
        <v>1.4033158908311258E-2</v>
      </c>
      <c r="M1616" s="1">
        <f t="shared" si="1822"/>
        <v>6.2620795592351081E-3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4.6894372180599541E-3</v>
      </c>
      <c r="G1617" s="1">
        <f>IF(SUM([1]Transport!C$24,[1]Transport!C$27)=0,0,[1]Transport!C$27/SUM([1]Transport!C$24,[1]Transport!C$27)*G1614*(G$47+G$614)/(G$47+G$614+G$49))</f>
        <v>5.5134504032543002E-3</v>
      </c>
      <c r="H1617" s="1">
        <f>IF(SUM([1]Transport!D$24,[1]Transport!D$27)=0,0,[1]Transport!D$27/SUM([1]Transport!D$24,[1]Transport!D$27)*H1614*(H$47+H$614)/(H$47+H$614+H$49))</f>
        <v>3.8390404266634156E-4</v>
      </c>
      <c r="I1617" s="1">
        <f>IF(SUM([1]Transport!E$24,[1]Transport!E$27)=0,0,[1]Transport!E$27/SUM([1]Transport!E$24,[1]Transport!E$27)*I1614*(I$47+I$614)/(I$47+I$614+I$49))</f>
        <v>3.6479115322930126E-4</v>
      </c>
      <c r="J1617" s="1">
        <f>IF(SUM([1]Transport!F$24,[1]Transport!F$27)=0,0,[1]Transport!F$27/SUM([1]Transport!F$24,[1]Transport!F$27)*J1614*(J$47+J$614)/(J$47+J$614+J$49))</f>
        <v>4.8172500898844677E-4</v>
      </c>
      <c r="K1617" s="1">
        <f>IF(SUM([1]Transport!G$24,[1]Transport!G$27)=0,0,[1]Transport!G$27/SUM([1]Transport!G$24,[1]Transport!G$27)*K1614*(K$47+K$614)/(K$47+K$614+K$49))</f>
        <v>1.3396078629479728E-2</v>
      </c>
      <c r="L1617" s="1">
        <f>IF(SUM([1]Transport!H$24,[1]Transport!H$27)=0,0,[1]Transport!H$27/SUM([1]Transport!H$24,[1]Transport!H$27)*L1614*(L$47+L$614)/(L$47+L$614+L$49))</f>
        <v>3.4557381179740232E-3</v>
      </c>
      <c r="M1617" s="1">
        <f>IF(SUM([1]Transport!I$24,[1]Transport!I$27)=0,0,[1]Transport!I$27/SUM([1]Transport!I$24,[1]Transport!I$27)*M1614*(M$47+M$614)/(M$47+M$614+M$49))</f>
        <v>2.9048123778651113E-3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5.4012762661009343E-2</v>
      </c>
      <c r="K1618" s="1">
        <f>IF(([1]Transport!G$24+[1]Transport!G$27)=0,0,IF((K$49+K$716)/([1]Transport!G$24+[1]Transport!G$27)*K1614&gt;K1614,K1614,(K$49+K$716)/([1]Transport!G$24+[1]Transport!G$27)*K1614))</f>
        <v>5.0297034775180736E-2</v>
      </c>
      <c r="L1618" s="1">
        <f>IF(([1]Transport!H$24+[1]Transport!H$27)=0,0,IF((L$49+L$716)/([1]Transport!H$24+[1]Transport!H$27)*L1614&gt;L1614,L1614,(L$49+L$716)/([1]Transport!H$24+[1]Transport!H$27)*L1614))</f>
        <v>1.0577420790337235E-2</v>
      </c>
      <c r="M1618" s="1">
        <f>IF(([1]Transport!I$24+[1]Transport!I$27)=0,0,IF((M$49+M$716)/([1]Transport!I$24+[1]Transport!I$27)*M1614&gt;M1614,M1614,(M$49+M$716)/([1]Transport!I$24+[1]Transport!I$27)*M1614))</f>
        <v>3.3572671813699964E-3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6.1363103713084198E-2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4.5158901748317479E-2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6.2608668783313101E-2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5.8314531669696648E-2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5.4012762661009343E-2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5.0297034775180736E-2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1.0577420790337235E-2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3.3572671813699964E-3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2.2035423123717539</v>
      </c>
      <c r="G1620" s="3">
        <f t="shared" ref="G1620" si="1823">SUM(G1621:G1629)</f>
        <v>2.2265645635806379</v>
      </c>
      <c r="H1620" s="3">
        <f t="shared" ref="H1620" si="1824">SUM(H1621:H1629)</f>
        <v>2.2610186086371522</v>
      </c>
      <c r="I1620" s="3">
        <f t="shared" ref="I1620" si="1825">SUM(I1621:I1629)</f>
        <v>2.3183175747732689</v>
      </c>
      <c r="J1620" s="3">
        <f t="shared" ref="J1620" si="1826">SUM(J1621:J1629)</f>
        <v>2.4189975983562717</v>
      </c>
      <c r="K1620" s="3">
        <f t="shared" ref="K1620" si="1827">SUM(K1621:K1629)</f>
        <v>2.5201950174205754</v>
      </c>
      <c r="L1620" s="3">
        <f t="shared" ref="L1620:O1620" si="1828">SUM(L1621:L1629)</f>
        <v>2.6224307589017588</v>
      </c>
      <c r="M1620" s="3">
        <f t="shared" si="1828"/>
        <v>2.7246385008674712</v>
      </c>
      <c r="N1620" s="3">
        <f t="shared" si="1828"/>
        <v>2.8130040761034145</v>
      </c>
      <c r="O1620" s="3">
        <f t="shared" si="1828"/>
        <v>2.9110322373328956</v>
      </c>
      <c r="P1620" s="3">
        <f>SUM(P1621:P1629)</f>
        <v>3.0147022574479569</v>
      </c>
      <c r="Q1620" s="3">
        <f>SUM(Q1621:Q1629)</f>
        <v>3.1327259606503115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2.5641647869477781E-3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2.2333600785817944E-2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2.131743159782185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1.5466939189890421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0.48623694794031086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0.70312515087554228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2.4682189773006695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2.7234500313591834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2.8127774262247294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2.9108079811734919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3.0144717414103681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3.1324596699316754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7.2048454682486129E-4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2.3978934049148927E-3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2.4363038596625862E-3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2.6380861836135906E-4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2.3881049947453345E-4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2.3993562921189649E-4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2.3078799548686271E-4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2.2593956788667972E-4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2.2664987868530319E-4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2.2425615940355805E-4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2.3051603758893996E-4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2.6629071863627676E-4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1.568320246968981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1.3433325926635729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0.11957176872838492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0.11964705370843094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0.62560329230825151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0.73300628410089308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2.1256250100639218E-4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1.2516340275635436E-3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5.6343969822509091E-4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3.7979649601624019E-4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2.5242033787453461E-4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1.0556484977022094E-4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0.12082744550342564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4.7934241974387931E-4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0.64406016887688655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1.9257226489171237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1.8105379317050454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0.15242801828808558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4.3657430874856031E-4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6.3341237607491881E-3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4.6667471220133479E-3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6.5754713461690702E-3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6.4009905529848424E-3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6.2357513011374512E-3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5.9122027147593872E-3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1.3005549796424524E-3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4.2039078188257483E-4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0.26872776416540906</v>
      </c>
      <c r="G1632" s="1">
        <f t="shared" ref="G1632:K1632" si="1832">IFERROR(G1622/G1596,"-")</f>
        <v>0.27256931072422169</v>
      </c>
      <c r="H1632" s="1">
        <f t="shared" si="1832"/>
        <v>0.28062299178305061</v>
      </c>
      <c r="I1632" s="1">
        <f t="shared" si="1832"/>
        <v>0.28068278333929109</v>
      </c>
      <c r="J1632" s="1">
        <f t="shared" si="1832"/>
        <v>0.30493648788731975</v>
      </c>
      <c r="K1632" s="1">
        <f t="shared" si="1832"/>
        <v>0.31024047531637272</v>
      </c>
      <c r="L1632" s="1">
        <f t="shared" ref="L1632:O1632" si="1833">IFERROR(L1622/L1596,"-")</f>
        <v>0.32774519683147796</v>
      </c>
      <c r="M1632" s="1">
        <f t="shared" si="1833"/>
        <v>0.33328318341034258</v>
      </c>
      <c r="N1632" s="1">
        <f t="shared" si="1833"/>
        <v>0.33941433665773924</v>
      </c>
      <c r="O1632" s="1">
        <f t="shared" si="1833"/>
        <v>0.33941433665773901</v>
      </c>
      <c r="P1632" s="1">
        <f>IFERROR(P1622/P1596,"-")</f>
        <v>0.33941433665773912</v>
      </c>
      <c r="Q1632" s="1">
        <f>IFERROR(Q1622/Q1596,"-")</f>
        <v>0.33941433665773924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0.17445873125089906</v>
      </c>
      <c r="G1633" s="1">
        <f t="shared" ref="G1633:K1633" si="1834">IFERROR(G1623/G1598,"-")</f>
        <v>0.1752879589388201</v>
      </c>
      <c r="H1633" s="1">
        <f t="shared" si="1834"/>
        <v>0.17535607301273559</v>
      </c>
      <c r="I1633" s="1">
        <f t="shared" si="1834"/>
        <v>0.17670457427603381</v>
      </c>
      <c r="J1633" s="1">
        <f t="shared" si="1834"/>
        <v>0.19431751110985857</v>
      </c>
      <c r="K1633" s="1">
        <f t="shared" si="1834"/>
        <v>0.19845612679867786</v>
      </c>
      <c r="L1633" s="1">
        <f t="shared" ref="L1633:O1633" si="1835">IFERROR(L1623/L1598,"-")</f>
        <v>0.2091003231385152</v>
      </c>
      <c r="M1633" s="1">
        <f t="shared" si="1835"/>
        <v>0.21473490654583899</v>
      </c>
      <c r="N1633" s="1">
        <f t="shared" si="1835"/>
        <v>0.21890981102623205</v>
      </c>
      <c r="O1633" s="1">
        <f t="shared" si="1835"/>
        <v>0.21890981102623205</v>
      </c>
      <c r="P1633" s="1">
        <f>IFERROR(P1623/P1598,"-")</f>
        <v>0.21890981102623211</v>
      </c>
      <c r="Q1633" s="1">
        <f>IFERROR(Q1623/Q1598,"-")</f>
        <v>0.21890981102623217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8.1953661871669803E-2</v>
      </c>
      <c r="G1636" s="1">
        <f t="shared" ref="G1636:K1636" si="1840">IFERROR(G1626/G1611,"-")</f>
        <v>8.3996210615660316E-2</v>
      </c>
      <c r="H1636" s="1">
        <f t="shared" si="1840"/>
        <v>8.7060033731645947E-2</v>
      </c>
      <c r="I1636" s="1">
        <f t="shared" si="1840"/>
        <v>8.7060033731646044E-2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0.11870351496053493</v>
      </c>
      <c r="G1637" s="1">
        <f t="shared" ref="G1637:K1637" si="1843">IFERROR(G1627/G1612,"-")</f>
        <v>0.11870351496053468</v>
      </c>
      <c r="H1637" s="1">
        <f t="shared" si="1843"/>
        <v>0.11870351496053499</v>
      </c>
      <c r="I1637" s="1">
        <f t="shared" si="1843"/>
        <v>0.11870351496053502</v>
      </c>
      <c r="J1637" s="1">
        <f t="shared" si="1843"/>
        <v>0.11870351496053505</v>
      </c>
      <c r="K1637" s="1">
        <f t="shared" si="1843"/>
        <v>0.11870351496053502</v>
      </c>
      <c r="L1637" s="1">
        <f t="shared" ref="L1637:O1637" si="1844">IFERROR(L1627/L1612,"-")</f>
        <v>0.11870351496053498</v>
      </c>
      <c r="M1637" s="1">
        <f t="shared" si="1844"/>
        <v>0.11870351496053497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0.16346685209675801</v>
      </c>
      <c r="H1638" s="1">
        <f t="shared" si="1845"/>
        <v>0.16346685209675793</v>
      </c>
      <c r="I1638" s="1">
        <f t="shared" si="1845"/>
        <v>0.16346685209675801</v>
      </c>
      <c r="J1638" s="1">
        <f t="shared" si="1845"/>
        <v>0.16346685209675799</v>
      </c>
      <c r="K1638" s="1">
        <f t="shared" si="1845"/>
        <v>0.16346685209675765</v>
      </c>
      <c r="L1638" s="1">
        <f t="shared" ref="L1638:O1638" si="1846">IFERROR(L1628/L1613,"-")</f>
        <v>0.16346685209675804</v>
      </c>
      <c r="M1638" s="1">
        <f t="shared" si="1846"/>
        <v>0.16346685209675813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0.10322365358775992</v>
      </c>
      <c r="G1639" s="1">
        <f t="shared" ref="G1639:K1639" si="1847">IFERROR(G1629/G1619,"-")</f>
        <v>0.10334058051328099</v>
      </c>
      <c r="H1639" s="1">
        <f t="shared" si="1847"/>
        <v>0.10502493462888658</v>
      </c>
      <c r="I1639" s="1">
        <f t="shared" si="1847"/>
        <v>0.10976664597498842</v>
      </c>
      <c r="J1639" s="1">
        <f t="shared" si="1847"/>
        <v>0.11544958994735714</v>
      </c>
      <c r="K1639" s="1">
        <f t="shared" si="1847"/>
        <v>0.11754575078204782</v>
      </c>
      <c r="L1639" s="1">
        <f t="shared" ref="L1639:O1639" si="1848">IFERROR(L1629/L1619,"-")</f>
        <v>0.12295577583814621</v>
      </c>
      <c r="M1639" s="1">
        <f t="shared" si="1848"/>
        <v>0.12521814892046407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10.968019581596836</v>
      </c>
      <c r="G1640" s="1">
        <f t="shared" ref="G1640:K1640" si="1849">G1641+G1645+G1649+G1655</f>
        <v>10.446909527840775</v>
      </c>
      <c r="H1640" s="1">
        <f t="shared" si="1849"/>
        <v>11.434273187158059</v>
      </c>
      <c r="I1640" s="1">
        <f t="shared" si="1849"/>
        <v>12.271179292122492</v>
      </c>
      <c r="J1640" s="1">
        <f t="shared" si="1849"/>
        <v>13.240846829581471</v>
      </c>
      <c r="K1640" s="1">
        <f t="shared" si="1849"/>
        <v>16.401311563291586</v>
      </c>
      <c r="L1640" s="1">
        <f t="shared" ref="L1640:O1640" si="1850">L1641+L1645+L1649+L1655</f>
        <v>17.722646943650865</v>
      </c>
      <c r="M1640" s="1">
        <f t="shared" si="1850"/>
        <v>19.24149894921953</v>
      </c>
      <c r="N1640" s="1">
        <f t="shared" si="1850"/>
        <v>19.79588411500551</v>
      </c>
      <c r="O1640" s="1">
        <f t="shared" si="1850"/>
        <v>20.365049189387594</v>
      </c>
      <c r="P1640" s="1">
        <f>P1641+P1645+P1649+P1655</f>
        <v>20.870140390539152</v>
      </c>
      <c r="Q1640" s="1">
        <f>Q1641+Q1645+Q1649+Q1655</f>
        <v>21.368627542499397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9.2082118178684791</v>
      </c>
      <c r="G1641" s="1">
        <f t="shared" ref="G1641:K1641" si="1853">SUM(G1642:G1644)</f>
        <v>9.5649032281432351</v>
      </c>
      <c r="H1641" s="1">
        <f t="shared" si="1853"/>
        <v>10.025564224276504</v>
      </c>
      <c r="I1641" s="1">
        <f t="shared" si="1853"/>
        <v>10.862398524421389</v>
      </c>
      <c r="J1641" s="1">
        <f t="shared" si="1853"/>
        <v>11.831897115149483</v>
      </c>
      <c r="K1641" s="1">
        <f t="shared" si="1853"/>
        <v>15.953313930091227</v>
      </c>
      <c r="L1641" s="1">
        <f t="shared" ref="L1641:O1641" si="1854">SUM(L1642:L1644)</f>
        <v>17.58556979294962</v>
      </c>
      <c r="M1641" s="1">
        <f t="shared" si="1854"/>
        <v>19.103937734083768</v>
      </c>
      <c r="N1641" s="1">
        <f t="shared" si="1854"/>
        <v>19.658066272079214</v>
      </c>
      <c r="O1641" s="1">
        <f t="shared" si="1854"/>
        <v>20.226940716189507</v>
      </c>
      <c r="P1641" s="1">
        <f>SUM(P1642:P1644)</f>
        <v>20.731633213116758</v>
      </c>
      <c r="Q1641" s="1">
        <f>SUM(Q1642:Q1644)</f>
        <v>21.226999642593459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9.7100847471527594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10.08142793749051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10.453188063127529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10.946495045453048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11.438599696537771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11.929415407753979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12.417785679062746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1.5034918047675323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1.6589548514151677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1.7486632406797671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1.8956788029369014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1.9827149385890523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2.029563615578764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2.105768363736229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2.1820378812111461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2.2163346847681287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2.2687871922204992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2.2836140581845923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2.3128215775905301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4.2939877143000245E-5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6.899953129238498E-2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0.25490972430840642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0.63897679962982923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4.213665567359703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5.3983734917228841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6.4687117897450932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6.4952365418580369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6.5195538274312375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6.5186037471781866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6.4963923859401822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1.4326627302308539E-4</v>
      </c>
      <c r="K1645" s="1">
        <f t="shared" si="1856"/>
        <v>9.163753274000476E-2</v>
      </c>
      <c r="L1645" s="1">
        <f t="shared" ref="L1645:O1645" si="1857">SUM(L1646:L1648)</f>
        <v>0.13696481502497018</v>
      </c>
      <c r="M1645" s="1">
        <f t="shared" si="1857"/>
        <v>0.13756121513576194</v>
      </c>
      <c r="N1645" s="1">
        <f t="shared" si="1857"/>
        <v>0.13781784292629606</v>
      </c>
      <c r="O1645" s="1">
        <f t="shared" si="1857"/>
        <v>0.13810847319808686</v>
      </c>
      <c r="P1645" s="1">
        <f>SUM(P1646:P1648)</f>
        <v>0.13850717742239399</v>
      </c>
      <c r="Q1645" s="1">
        <f>SUM(Q1646:Q1648)</f>
        <v>0.14162789990593849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-1.0728565689016086E-3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-1.004190368342392E-3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-7.8231624971390637E-4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-5.1938736529799016E-4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-2.5234474037646602E-4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1.3963375683978248E-4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2.1680177610057545E-3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2.6806065733468751E-3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2.9377085662973253E-3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3.2956215961990527E-3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3.287323253234027E-3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3.3097662067690498E-3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3.3154248333048999E-3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4.4064446285008232E-3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1.4326627302308539E-4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9.0029782735559491E-2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0.13503129682701526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0.1350479097892768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0.13504990703836003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0.13505105173169427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0.1350521188322493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0.13505343751643192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0.88200629969754007</v>
      </c>
      <c r="H1649" s="1">
        <f t="shared" si="1859"/>
        <v>1.4087089628815539</v>
      </c>
      <c r="I1649" s="1">
        <f t="shared" si="1859"/>
        <v>1.4087807677011022</v>
      </c>
      <c r="J1649" s="1">
        <f t="shared" si="1859"/>
        <v>1.4088064481589668</v>
      </c>
      <c r="K1649" s="1">
        <f t="shared" si="1859"/>
        <v>0.35636010046035188</v>
      </c>
      <c r="L1649" s="1">
        <f t="shared" ref="L1649:O1649" si="1860">L1654</f>
        <v>1.1233567627489546E-4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1.663472183849386</v>
      </c>
      <c r="G1650" s="1">
        <f t="shared" ref="G1650:K1650" si="1862">G1649-G1651</f>
        <v>0.83372328883436386</v>
      </c>
      <c r="H1650" s="1">
        <f t="shared" si="1862"/>
        <v>1.331595803636346</v>
      </c>
      <c r="I1650" s="1">
        <f t="shared" si="1862"/>
        <v>1.3316445446407719</v>
      </c>
      <c r="J1650" s="1">
        <f t="shared" si="1862"/>
        <v>1.3161460071402946</v>
      </c>
      <c r="K1650" s="1">
        <f t="shared" si="1862"/>
        <v>0.23969499223247284</v>
      </c>
      <c r="L1650" s="1">
        <f t="shared" ref="L1650:O1650" si="1863">L1649-L1651</f>
        <v>7.259170222590756E-5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9.6335579878971914E-2</v>
      </c>
      <c r="G1651" s="1">
        <f t="shared" ref="G1651:K1651" si="1864">SUM(G1652:G1653)</f>
        <v>4.8283010863176171E-2</v>
      </c>
      <c r="H1651" s="1">
        <f t="shared" si="1864"/>
        <v>7.711315924520791E-2</v>
      </c>
      <c r="I1651" s="1">
        <f t="shared" si="1864"/>
        <v>7.7136223060330369E-2</v>
      </c>
      <c r="J1651" s="1">
        <f t="shared" si="1864"/>
        <v>9.266044101867231E-2</v>
      </c>
      <c r="K1651" s="1">
        <f t="shared" si="1864"/>
        <v>0.11666510822787904</v>
      </c>
      <c r="L1651" s="1">
        <f t="shared" ref="L1651:O1651" si="1865">SUM(L1652:L1653)</f>
        <v>3.97439740489879E-5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9.6335579878971914E-2</v>
      </c>
      <c r="G1652" s="1">
        <f>[1]Transport!C$25/SUM([1]Transport!C$21,[1]Transport!C$25)*G1649*(G$35+G$600)/(G$35+G$600+G$39)</f>
        <v>4.8283010863176171E-2</v>
      </c>
      <c r="H1652" s="1">
        <f>[1]Transport!D$25/SUM([1]Transport!D$21,[1]Transport!D$25)*H1649*(H$35+H$600)/(H$35+H$600+H$39)</f>
        <v>7.711315924520791E-2</v>
      </c>
      <c r="I1652" s="1">
        <f>[1]Transport!E$25/SUM([1]Transport!E$21,[1]Transport!E$25)*I1649*(I$35+I$600)/(I$35+I$600+I$39)</f>
        <v>7.7136223060330369E-2</v>
      </c>
      <c r="J1652" s="1">
        <f>[1]Transport!F$25/SUM([1]Transport!F$21,[1]Transport!F$25)*J1649*(J$35+J$600)/(J$35+J$600+J$39)</f>
        <v>9.266044101867231E-2</v>
      </c>
      <c r="K1652" s="1">
        <f>[1]Transport!G$25/SUM([1]Transport!G$21,[1]Transport!G$25)*K1649*(K$35+K$600)/(K$35+K$600+K$39)</f>
        <v>1.980993280571388E-2</v>
      </c>
      <c r="L1652" s="1">
        <f>[1]Transport!H$25/SUM([1]Transport!H$21,[1]Transport!H$25)*L1649*(L$35+L$600)/(L$35+L$600+L$39)</f>
        <v>1.1191015468027441E-5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9.6855175422165166E-2</v>
      </c>
      <c r="L1653" s="1">
        <f>(L$39+L$719)/([1]Transport!H$21+[1]Transport!H$25)*L1649</f>
        <v>2.8552958580960455E-5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0.88200629969754007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1.4087089628815539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1.4087807677011022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1.4088064481589668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0.35636010046035188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1.1233567627489546E-4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0.39121528396682875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-5.4597517050711383E-3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-9.1192106195574132E-3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-4.9215101714372668E-3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-4.8982734102948258E-3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4.8201233990286677E-3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4.4202030763677959E-3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3.6900247411814466E-3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4.8162935276802234E-3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4.4504659069817334E-3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4.8277783852366512E-3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4.9302002952044182E-3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17.301671344798542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15.762719208254445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14.414781997018903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13.875449558314527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7.2074891368794098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4.6251609821903985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2.0429429888798327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2.0429318375471883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2.0429272205811664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2.0429231742292595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2.0429183057591835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30.629809150995595</v>
      </c>
      <c r="G1663" s="1">
        <f>IF([1]Transport!C$23+[1]Transport_Aviation_Intl!C$11&lt;0,0,[1]Transport!C$23+[1]Transport_Aviation_Intl!C$11)</f>
        <v>59.879843114842224</v>
      </c>
      <c r="H1663" s="1">
        <f>IF([1]Transport!D$23+[1]Transport_Aviation_Intl!D$11&lt;0,0,[1]Transport!D$23+[1]Transport_Aviation_Intl!D$11)</f>
        <v>85.345024594861613</v>
      </c>
      <c r="I1663" s="1">
        <f>IF([1]Transport!E$23+[1]Transport_Aviation_Intl!E$11&lt;0,0,[1]Transport!E$23+[1]Transport_Aviation_Intl!E$11)</f>
        <v>85.62958590362031</v>
      </c>
      <c r="J1663" s="1">
        <f>IF([1]Transport!F$23+[1]Transport_Aviation_Intl!F$11&lt;0,0,[1]Transport!F$23+[1]Transport_Aviation_Intl!F$11)</f>
        <v>76.419403151992498</v>
      </c>
      <c r="K1663" s="1">
        <f>IF([1]Transport!G$23+[1]Transport_Aviation_Intl!G$11&lt;0,0,[1]Transport!G$23+[1]Transport_Aviation_Intl!G$11)</f>
        <v>54.627413429642779</v>
      </c>
      <c r="L1663" s="1">
        <f>IF([1]Transport!H$23+[1]Transport_Aviation_Intl!H$11&lt;0,0,[1]Transport!H$23+[1]Transport_Aviation_Intl!H$11)</f>
        <v>28.156639105426006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1.1574993948300083E-3</v>
      </c>
      <c r="O1663" s="1">
        <f>IF([1]Transport!K$23+[1]Transport_Aviation_Intl!K$11&lt;0,0,[1]Transport!K$23+[1]Transport_Aviation_Intl!K$11)</f>
        <v>7.5694561639005897E-4</v>
      </c>
      <c r="P1663" s="1">
        <f>IF([1]Transport!L$23+[1]Transport_Aviation_Intl!L$11&lt;0,0,[1]Transport!L$23+[1]Transport_Aviation_Intl!L$11)</f>
        <v>5.1435986955983282E-4</v>
      </c>
      <c r="Q1663" s="1">
        <f>IF([1]Transport!M$23+[1]Transport_Aviation_Intl!M$11&lt;0,0,[1]Transport!M$23+[1]Transport_Aviation_Intl!M$11)</f>
        <v>9.1464819975017875E-4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1.9087282639598701E-4</v>
      </c>
      <c r="G1664" s="1">
        <f t="shared" si="1871"/>
        <v>1.56901607361848E-4</v>
      </c>
      <c r="H1664" s="1">
        <f t="shared" si="1871"/>
        <v>1.07086453989502E-4</v>
      </c>
      <c r="I1664" s="1">
        <f t="shared" si="1871"/>
        <v>5.305937312427786</v>
      </c>
      <c r="J1664" s="1">
        <f t="shared" si="1871"/>
        <v>5.305937312427786</v>
      </c>
      <c r="K1664" s="1">
        <f t="shared" si="1871"/>
        <v>18.52822460536985</v>
      </c>
      <c r="L1664" s="1">
        <f t="shared" ref="L1664:O1664" si="1872">L36</f>
        <v>38.629678415302003</v>
      </c>
      <c r="M1664" s="1">
        <f t="shared" si="1872"/>
        <v>68.683628404778389</v>
      </c>
      <c r="N1664" s="1">
        <f t="shared" si="1872"/>
        <v>95.382341070528312</v>
      </c>
      <c r="O1664" s="1">
        <f t="shared" si="1872"/>
        <v>95.564394306763418</v>
      </c>
      <c r="P1664" s="1">
        <f>P36</f>
        <v>96.2766332374391</v>
      </c>
      <c r="Q1664" s="1">
        <f>Q36</f>
        <v>97.84093312241076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13.222287292942063</v>
      </c>
      <c r="K1665" s="1">
        <f t="shared" si="1873"/>
        <v>20.101453809932153</v>
      </c>
      <c r="L1665" s="1">
        <f t="shared" ref="L1665:O1665" si="1874">L40</f>
        <v>30.053949989476386</v>
      </c>
      <c r="M1665" s="1">
        <f t="shared" si="1874"/>
        <v>26.880765901985029</v>
      </c>
      <c r="N1665" s="1">
        <f t="shared" si="1874"/>
        <v>0</v>
      </c>
      <c r="O1665" s="1">
        <f t="shared" si="1874"/>
        <v>0.71223893067568156</v>
      </c>
      <c r="P1665" s="1">
        <f>P40</f>
        <v>1.5642998849716605</v>
      </c>
      <c r="Q1665" s="1">
        <f>Q40</f>
        <v>1.5629942691254115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0.24504488629379567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0.25423206464567794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0.26341618837341169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0.27584732844258764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0.28824817024192523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0.30061653126839605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0.31292326818025001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2.5114375548442657E-2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2.7711235288571032E-2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2.9209727113197522E-2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3.1665479801894089E-2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3.3119334216079793E-2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3.3901896025952276E-2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3.5174822594445897E-2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3.6448831071705122E-2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3.7021725983343433E-2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3.7897894357816195E-2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3.8145562804593226E-2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3.8633446149798786E-2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1.05949479472403E-4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0.17024884351490699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0.62896203715226695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1.16168782861402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8.5441723867210992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11.338407374599001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13.8904073295817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13.890414772615699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13.890417270974799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13.8904193579628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13.890421795317801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-1.924906789882696E-5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-1.8709051263518837E-5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-1.5114410479605269E-5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-1.0034604087420334E-5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-4.8753199103484365E-6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2.6977349869156681E-6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4.1886270902463228E-5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1.9560045713572585E-5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1.9434371097016452E-5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1.9556547539668113E-5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1.9507304344125535E-5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1.9640483070786529E-5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1.9674061925526761E-5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2.6148282302063983E-5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2.56944946182709E-4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0.161466458167037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0.24217569539627901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0.24220549038294201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0.24220907240575601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0.24221112538836501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0.242213039210013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0.24221540424142801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0.79946133142742304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1.27687108748003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1.2769361722494501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1.2769594493315299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0.32300916725803702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1.01822435227873E-4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1.5856244515573307E-3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-2.2128777064156486E-5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-3.6960834430225273E-5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-1.9947244359401668E-5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-1.9853064049601764E-5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1.9536316279686903E-5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1.7915409663115294E-5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1.4955942920074977E-5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1.9520793528134772E-5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1.8038067151616843E-5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1.9567342504390163E-5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1.9982466073115245E-5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17.098718936173199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15.5778190465274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14.245693435122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13.7126874844952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7.1229437047463096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4.5709068270334399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2.01897881848181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2.0189677979567402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2.0189632351487399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2.0189592362614301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2.0189544248995799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2.5236122307341239E-2</v>
      </c>
      <c r="L1678" s="7">
        <f t="shared" ref="L1678:O1678" si="1879">IFERROR(L1667/L1642,"-")</f>
        <v>2.5217862610538277E-2</v>
      </c>
      <c r="M1678" s="7">
        <f t="shared" si="1879"/>
        <v>2.5199602913735315E-2</v>
      </c>
      <c r="N1678" s="7">
        <f t="shared" si="1879"/>
        <v>2.5199602913735297E-2</v>
      </c>
      <c r="O1678" s="7">
        <f t="shared" si="1879"/>
        <v>2.5199602913735325E-2</v>
      </c>
      <c r="P1678" s="7">
        <f t="shared" ref="P1678:Q1680" si="1880">IFERROR(P1667/P1642,"-")</f>
        <v>2.5199602913735308E-2</v>
      </c>
      <c r="Q1678" s="7">
        <f t="shared" si="1880"/>
        <v>2.5199602913735297E-2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1.6704032219401293E-2</v>
      </c>
      <c r="G1679" s="7">
        <f t="shared" si="1878"/>
        <v>1.6704032219401286E-2</v>
      </c>
      <c r="H1679" s="7">
        <f t="shared" si="1878"/>
        <v>1.6704032219401303E-2</v>
      </c>
      <c r="I1679" s="7">
        <f t="shared" si="1878"/>
        <v>1.67040322194013E-2</v>
      </c>
      <c r="J1679" s="7">
        <f t="shared" si="1878"/>
        <v>1.6704032219401296E-2</v>
      </c>
      <c r="K1679" s="7">
        <f t="shared" si="1878"/>
        <v>1.6704032219401303E-2</v>
      </c>
      <c r="L1679" s="7">
        <f t="shared" ref="L1679:O1679" si="1881">IFERROR(L1668/L1643,"-")</f>
        <v>1.6704032219401286E-2</v>
      </c>
      <c r="M1679" s="7">
        <f t="shared" si="1881"/>
        <v>1.6704032219401296E-2</v>
      </c>
      <c r="N1679" s="7">
        <f t="shared" si="1881"/>
        <v>1.6704032219401293E-2</v>
      </c>
      <c r="O1679" s="7">
        <f t="shared" si="1881"/>
        <v>1.6704032219401286E-2</v>
      </c>
      <c r="P1679" s="7">
        <f t="shared" si="1880"/>
        <v>1.6704032219401317E-2</v>
      </c>
      <c r="Q1679" s="7">
        <f t="shared" si="1880"/>
        <v>1.6704032219401314E-2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2.467391304347831</v>
      </c>
      <c r="H1680">
        <f t="shared" si="1878"/>
        <v>2.4673913043478342</v>
      </c>
      <c r="I1680">
        <f t="shared" si="1878"/>
        <v>2.467391304347839</v>
      </c>
      <c r="J1680">
        <f t="shared" si="1878"/>
        <v>1.8180438308354963</v>
      </c>
      <c r="K1680">
        <f t="shared" si="1878"/>
        <v>2.0277291232856212</v>
      </c>
      <c r="L1680">
        <f t="shared" ref="L1680:O1680" si="1882">IFERROR(L1669/L1644,"-")</f>
        <v>2.1003377020844778</v>
      </c>
      <c r="M1680">
        <f t="shared" si="1882"/>
        <v>2.147322029650832</v>
      </c>
      <c r="N1680">
        <f t="shared" si="1882"/>
        <v>2.1385541054740691</v>
      </c>
      <c r="O1680">
        <f t="shared" si="1882"/>
        <v>2.1305778951514154</v>
      </c>
      <c r="P1680">
        <f t="shared" si="1880"/>
        <v>2.1308887449978489</v>
      </c>
      <c r="Q1680">
        <f t="shared" si="1880"/>
        <v>2.1381746929850092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1.7941883805152232E-2</v>
      </c>
      <c r="L1681">
        <f t="shared" ref="L1681:O1681" si="1884">IFERROR(L1670/L1646,"-")</f>
        <v>1.8630980592257321E-2</v>
      </c>
      <c r="M1681">
        <f t="shared" si="1884"/>
        <v>1.9320077379362401E-2</v>
      </c>
      <c r="N1681">
        <f t="shared" si="1884"/>
        <v>1.9320077379362397E-2</v>
      </c>
      <c r="O1681">
        <f t="shared" si="1884"/>
        <v>1.932007737936239E-2</v>
      </c>
      <c r="P1681">
        <f t="shared" ref="P1681:Q1683" si="1885">IFERROR(P1670/P1646,"-")</f>
        <v>1.9320077379362376E-2</v>
      </c>
      <c r="Q1681">
        <f t="shared" si="1885"/>
        <v>1.9320077379362414E-2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7.2968729943651755E-3</v>
      </c>
      <c r="L1682">
        <f t="shared" ref="L1682:O1682" si="1886">IFERROR(L1671/L1647,"-")</f>
        <v>6.6154864100462646E-3</v>
      </c>
      <c r="M1682">
        <f t="shared" si="1886"/>
        <v>5.9340998257273571E-3</v>
      </c>
      <c r="N1682">
        <f t="shared" si="1886"/>
        <v>5.9340998257273589E-3</v>
      </c>
      <c r="O1682">
        <f t="shared" si="1886"/>
        <v>5.9340998257273615E-3</v>
      </c>
      <c r="P1682">
        <f t="shared" si="1885"/>
        <v>5.934099825727358E-3</v>
      </c>
      <c r="Q1682">
        <f t="shared" si="1885"/>
        <v>5.9340998257273571E-3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1.7934782608695758</v>
      </c>
      <c r="K1683">
        <f t="shared" si="1883"/>
        <v>1.7934782608695758</v>
      </c>
      <c r="L1683">
        <f t="shared" ref="L1683:O1683" si="1887">IFERROR(L1672/L1648,"-")</f>
        <v>1.7934782608695774</v>
      </c>
      <c r="M1683">
        <f t="shared" si="1887"/>
        <v>1.7934782608695645</v>
      </c>
      <c r="N1683">
        <f t="shared" si="1887"/>
        <v>1.7934782608695772</v>
      </c>
      <c r="O1683">
        <f t="shared" si="1887"/>
        <v>1.7934782608695674</v>
      </c>
      <c r="P1683">
        <f t="shared" si="1885"/>
        <v>1.7934782608695703</v>
      </c>
      <c r="Q1683">
        <f t="shared" si="1885"/>
        <v>1.7934782608695741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0.90641226905247319</v>
      </c>
      <c r="H1684" s="4">
        <f t="shared" si="1888"/>
        <v>0.9064122690524764</v>
      </c>
      <c r="I1684" s="4">
        <f t="shared" si="1888"/>
        <v>0.90641226905247951</v>
      </c>
      <c r="J1684" s="4">
        <f t="shared" si="1888"/>
        <v>0.90641226905247696</v>
      </c>
      <c r="K1684" s="4">
        <f t="shared" si="1888"/>
        <v>0.90641226905247929</v>
      </c>
      <c r="L1684" s="4">
        <f t="shared" ref="L1684:O1684" si="1889">IFERROR(L1673/L1654,"-")</f>
        <v>0.90641226905248151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4.0530738867855078E-3</v>
      </c>
      <c r="G1686" s="1">
        <f t="shared" si="1890"/>
        <v>4.0530738867855087E-3</v>
      </c>
      <c r="H1686">
        <f t="shared" si="1890"/>
        <v>4.0530738867855113E-3</v>
      </c>
      <c r="I1686">
        <f t="shared" si="1890"/>
        <v>4.0530738867855104E-3</v>
      </c>
      <c r="J1686">
        <f t="shared" si="1890"/>
        <v>4.0530738867855104E-3</v>
      </c>
      <c r="K1686">
        <f t="shared" si="1890"/>
        <v>4.0530738867855095E-3</v>
      </c>
      <c r="L1686">
        <f t="shared" ref="L1686:O1686" si="1893">IFERROR(L1675/L1661,"-")</f>
        <v>4.0530738867855104E-3</v>
      </c>
      <c r="M1686">
        <f t="shared" si="1893"/>
        <v>4.0530738867855087E-3</v>
      </c>
      <c r="N1686">
        <f t="shared" si="1893"/>
        <v>4.0530738867855087E-3</v>
      </c>
      <c r="O1686">
        <f t="shared" si="1893"/>
        <v>4.0530738867855078E-3</v>
      </c>
      <c r="P1686">
        <f t="shared" si="1892"/>
        <v>4.0530738867855052E-3</v>
      </c>
      <c r="Q1686">
        <f t="shared" si="1892"/>
        <v>4.0530738867855113E-3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0.98826978015124778</v>
      </c>
      <c r="H1687" s="4">
        <f t="shared" si="1890"/>
        <v>0.98826978015124334</v>
      </c>
      <c r="I1687" s="4">
        <f t="shared" si="1890"/>
        <v>0.98826978015124534</v>
      </c>
      <c r="J1687" s="4">
        <f t="shared" si="1890"/>
        <v>0.988269780151246</v>
      </c>
      <c r="K1687" s="4">
        <f t="shared" si="1890"/>
        <v>0.98826978015124622</v>
      </c>
      <c r="L1687" s="4">
        <f t="shared" ref="L1687:O1687" si="1894">IFERROR(L1676/L1662,"-")</f>
        <v>0.988269780151249</v>
      </c>
      <c r="M1687" s="4">
        <f t="shared" si="1894"/>
        <v>0.98826978015125011</v>
      </c>
      <c r="N1687" s="4">
        <f t="shared" si="1894"/>
        <v>0.98826978015124567</v>
      </c>
      <c r="O1687" s="4">
        <f t="shared" si="1894"/>
        <v>0.98826978015124334</v>
      </c>
      <c r="P1687" s="4">
        <f t="shared" si="1892"/>
        <v>0.98826978015124323</v>
      </c>
      <c r="Q1687" s="4">
        <f t="shared" si="1892"/>
        <v>0.98826978015124389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34.675112466984231</v>
      </c>
      <c r="G1688" s="3">
        <f t="shared" ref="G1688:K1688" si="1895">SUM(G1689:G1691,G1694:G1696,-G1701)</f>
        <v>32.448960016901545</v>
      </c>
      <c r="H1688" s="3">
        <f t="shared" si="1895"/>
        <v>27.647540496247323</v>
      </c>
      <c r="I1688" s="3">
        <f t="shared" si="1895"/>
        <v>22.998054979854576</v>
      </c>
      <c r="J1688" s="3">
        <f t="shared" si="1895"/>
        <v>16.212357157826244</v>
      </c>
      <c r="K1688" s="3">
        <f t="shared" si="1895"/>
        <v>10.707814036449028</v>
      </c>
      <c r="L1688" s="3">
        <f t="shared" ref="L1688:O1688" si="1896">SUM(L1689:L1691,L1694:L1696,-L1701)</f>
        <v>4.395432239062588</v>
      </c>
      <c r="M1688" s="3">
        <f>SUM(M1689:M1691,M1694:M1696,-M1701)</f>
        <v>-1.1692763256641175E-2</v>
      </c>
      <c r="N1688" s="3">
        <f t="shared" si="1896"/>
        <v>-1.4077856436149259</v>
      </c>
      <c r="O1688" s="3">
        <f t="shared" si="1896"/>
        <v>-2.8036326557836584</v>
      </c>
      <c r="P1688" s="3">
        <f>SUM(P1689:P1691,P1694:P1696,-P1701)</f>
        <v>-3.6370783685097479</v>
      </c>
      <c r="Q1688" s="3">
        <f>SUM(Q1689:Q1691,Q1694:Q1696,-Q1701)</f>
        <v>-4.4706229842515866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2.6098936171801843</v>
      </c>
      <c r="G1689" s="1">
        <f>[1]Summary!C53+[1]Summary!C59</f>
        <v>2.4294268384172955</v>
      </c>
      <c r="H1689" s="1">
        <f>[1]Summary!D53+[1]Summary!D59</f>
        <v>2.339086507169895</v>
      </c>
      <c r="I1689" s="1">
        <f>[1]Summary!E53+[1]Summary!E59</f>
        <v>2.2447875464354472</v>
      </c>
      <c r="J1689" s="1">
        <f>[1]Summary!F53+[1]Summary!F59</f>
        <v>2.2419855491446419</v>
      </c>
      <c r="K1689" s="1">
        <f>[1]Summary!G53+[1]Summary!G59</f>
        <v>1.9094784892787016</v>
      </c>
      <c r="L1689" s="1">
        <f>[1]Summary!H53+[1]Summary!H59</f>
        <v>8.7397296667652391E-2</v>
      </c>
      <c r="M1689" s="1">
        <f>[1]Summary!I53+[1]Summary!I59</f>
        <v>-1.0048879669754207E-2</v>
      </c>
      <c r="N1689" s="1">
        <f>[1]Summary!J53+[1]Summary!J59</f>
        <v>-0.19824586109055087</v>
      </c>
      <c r="O1689" s="1">
        <f>[1]Summary!K53+[1]Summary!K59</f>
        <v>-0.25400861249657192</v>
      </c>
      <c r="P1689" s="1">
        <f>[1]Summary!L53+[1]Summary!L59</f>
        <v>-0.25588035254634933</v>
      </c>
      <c r="Q1689" s="1">
        <f>[1]Summary!M53+[1]Summary!M59</f>
        <v>-0.25487219882840151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-2.5989050046105658E-4</v>
      </c>
      <c r="L1690" s="1">
        <f>[1]Summary!H54+[1]Summary!H61+[1]Summary!H62</f>
        <v>-4.1067845987081416E-4</v>
      </c>
      <c r="M1690" s="1">
        <f>[1]Summary!I54+[1]Summary!I61+[1]Summary!I62</f>
        <v>-0.68243087831945737</v>
      </c>
      <c r="N1690" s="1">
        <f>[1]Summary!J54+[1]Summary!J61+[1]Summary!J62</f>
        <v>-1.6358530073231168</v>
      </c>
      <c r="O1690" s="1">
        <f>[1]Summary!K54+[1]Summary!K61+[1]Summary!K62</f>
        <v>-1.5765940032724717</v>
      </c>
      <c r="P1690" s="1">
        <f>[1]Summary!L54+[1]Summary!L61+[1]Summary!L62</f>
        <v>-2.1567428760443699</v>
      </c>
      <c r="Q1690" s="1">
        <f>[1]Summary!M54+[1]Summary!M61+[1]Summary!M62</f>
        <v>-2.1557872943012599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6.494894797660498</v>
      </c>
      <c r="G1691" s="1">
        <f>[1]Summary!C55+[1]Summary!C60</f>
        <v>6.112363692553628</v>
      </c>
      <c r="H1691" s="1">
        <f>[1]Summary!D55+[1]Summary!D60</f>
        <v>5.6635187770113609</v>
      </c>
      <c r="I1691" s="1">
        <f>[1]Summary!E55+[1]Summary!E60</f>
        <v>4.9334898169801491</v>
      </c>
      <c r="J1691" s="1">
        <f>[1]Summary!F55+[1]Summary!F60</f>
        <v>4.0666336307884201</v>
      </c>
      <c r="K1691" s="1">
        <f>[1]Summary!G55+[1]Summary!G60</f>
        <v>3.144523812135656</v>
      </c>
      <c r="L1691" s="1">
        <f>[1]Summary!H55+[1]Summary!H60</f>
        <v>1.8924142690467285</v>
      </c>
      <c r="M1691" s="1">
        <f>[1]Summary!I55+[1]Summary!I60</f>
        <v>0.1150058580090163</v>
      </c>
      <c r="N1691" s="1">
        <f>[1]Summary!J55+[1]Summary!J60</f>
        <v>5.6540891538705118E-2</v>
      </c>
      <c r="O1691" s="1">
        <f>[1]Summary!K55+[1]Summary!K60</f>
        <v>5.0414690622104796E-2</v>
      </c>
      <c r="P1691" s="1">
        <f>[1]Summary!L55+[1]Summary!L60</f>
        <v>4.4904375496704674E-2</v>
      </c>
      <c r="Q1691" s="1">
        <f>[1]Summary!M55+[1]Summary!M60</f>
        <v>3.9947237604336383E-2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4.4055479971758587</v>
      </c>
      <c r="G1692" s="1">
        <f t="shared" ref="G1692:K1692" si="1901">G1691-G1693</f>
        <v>4.001350522679548</v>
      </c>
      <c r="H1692" s="1">
        <f t="shared" si="1901"/>
        <v>3.5612493059501009</v>
      </c>
      <c r="I1692" s="1">
        <f t="shared" si="1901"/>
        <v>2.8398327378830093</v>
      </c>
      <c r="J1692" s="1">
        <f t="shared" si="1901"/>
        <v>1.9810986593223898</v>
      </c>
      <c r="K1692" s="1">
        <f t="shared" si="1901"/>
        <v>1.0673913114580404</v>
      </c>
      <c r="L1692" s="1">
        <f t="shared" ref="L1692:O1692" si="1902">L1691-L1693</f>
        <v>-0.17739956103860388</v>
      </c>
      <c r="M1692" s="1">
        <f t="shared" si="1902"/>
        <v>-0.9168699299326637</v>
      </c>
      <c r="N1692" s="1">
        <f t="shared" si="1902"/>
        <v>-0.97533365232133473</v>
      </c>
      <c r="O1692" s="1">
        <f t="shared" si="1902"/>
        <v>-0.98145914274516532</v>
      </c>
      <c r="P1692" s="1">
        <f>P1691-P1693</f>
        <v>-0.98696949018891544</v>
      </c>
      <c r="Q1692" s="1">
        <f>Q1691-Q1693</f>
        <v>-0.99192633414175369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2.0936570790971398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2.0855349714660303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2.0771325006776156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2.0698138300853324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1.03187578794168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1.0318745438600399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1.0318738333672701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1.0318738656856201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1.0318735717460901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3.7930356870310802</v>
      </c>
      <c r="G1694" s="1">
        <f>[1]Summary!C56</f>
        <v>3.39691861148708</v>
      </c>
      <c r="H1694" s="1">
        <f>[1]Summary!D56</f>
        <v>2.7861664479326098</v>
      </c>
      <c r="I1694" s="1">
        <f>[1]Summary!E56</f>
        <v>2.5258373841965898</v>
      </c>
      <c r="J1694" s="1">
        <f>[1]Summary!F56</f>
        <v>2.0516455481184681</v>
      </c>
      <c r="K1694" s="1">
        <f>[1]Summary!G56</f>
        <v>1.6529011437707271</v>
      </c>
      <c r="L1694" s="1">
        <f>[1]Summary!H56</f>
        <v>0.50168968017589699</v>
      </c>
      <c r="M1694" s="1">
        <f>[1]Summary!I56</f>
        <v>0.15198967468925081</v>
      </c>
      <c r="N1694" s="1">
        <f>[1]Summary!J56</f>
        <v>0.25705783157815787</v>
      </c>
      <c r="O1694" s="1">
        <f>[1]Summary!K56</f>
        <v>0.20889956694509598</v>
      </c>
      <c r="P1694" s="1">
        <f>[1]Summary!L56</f>
        <v>0.21955048122760082</v>
      </c>
      <c r="Q1694" s="1">
        <f>[1]Summary!M56</f>
        <v>0.19565507159773501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7.1813459572056768</v>
      </c>
      <c r="G1695" s="1">
        <f>[1]Summary!C57</f>
        <v>6.5871515152329323</v>
      </c>
      <c r="H1695" s="1">
        <f>[1]Summary!D57</f>
        <v>6.7733456065313487</v>
      </c>
      <c r="I1695" s="1">
        <f>[1]Summary!E57</f>
        <v>5.8231662584433108</v>
      </c>
      <c r="J1695" s="1">
        <f>[1]Summary!F57</f>
        <v>3.5839030901970856</v>
      </c>
      <c r="K1695" s="1">
        <f>[1]Summary!G57</f>
        <v>1.6674757763900323</v>
      </c>
      <c r="L1695" s="1">
        <f>[1]Summary!H57</f>
        <v>0.91812355731206086</v>
      </c>
      <c r="M1695" s="1">
        <f>[1]Summary!I57</f>
        <v>0.55385203269635142</v>
      </c>
      <c r="N1695" s="1">
        <f>[1]Summary!J57</f>
        <v>0.45726909701636514</v>
      </c>
      <c r="O1695" s="1">
        <f>[1]Summary!K57</f>
        <v>0.43385078951355038</v>
      </c>
      <c r="P1695" s="1">
        <f>[1]Summary!L57</f>
        <v>0.43694873667520651</v>
      </c>
      <c r="Q1695" s="1">
        <f>[1]Summary!M57</f>
        <v>0.34966557271532284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14.595942407906794</v>
      </c>
      <c r="G1696" s="1">
        <f>[1]Summary!C58</f>
        <v>13.923099359210612</v>
      </c>
      <c r="H1696" s="1">
        <f>[1]Summary!D58</f>
        <v>10.08542315760211</v>
      </c>
      <c r="I1696" s="1">
        <f>[1]Summary!E58</f>
        <v>7.4707739737990799</v>
      </c>
      <c r="J1696" s="1">
        <f>[1]Summary!F58</f>
        <v>4.2681893395776278</v>
      </c>
      <c r="K1696" s="1">
        <f>[1]Summary!G58</f>
        <v>2.333715530923834</v>
      </c>
      <c r="L1696" s="1">
        <f>[1]Summary!H58</f>
        <v>0.99624699407427553</v>
      </c>
      <c r="M1696" s="1">
        <f>[1]Summary!I58</f>
        <v>5.2333799716471709E-2</v>
      </c>
      <c r="N1696" s="1">
        <f>[1]Summary!J58</f>
        <v>7.5663317547956091E-2</v>
      </c>
      <c r="O1696" s="1">
        <f>[1]Summary!K58</f>
        <v>5.3279321400203576E-2</v>
      </c>
      <c r="P1696" s="1">
        <f>[1]Summary!L58</f>
        <v>3.4109309510773282E-2</v>
      </c>
      <c r="Q1696" s="1">
        <f>[1]Summary!M58</f>
        <v>2.6792625583389261E-2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0.58979981186272079</v>
      </c>
      <c r="L1697" s="1">
        <f>-[1]Summary!H59</f>
        <v>2.4307155085829764</v>
      </c>
      <c r="M1697" s="1">
        <f>-[1]Summary!I59</f>
        <v>2.5629664130621013</v>
      </c>
      <c r="N1697" s="1">
        <f>-[1]Summary!J59</f>
        <v>2.6329877957501795</v>
      </c>
      <c r="O1697" s="1">
        <f>-[1]Summary!K59</f>
        <v>2.5731176702270147</v>
      </c>
      <c r="P1697" s="1">
        <f>-[1]Summary!L59</f>
        <v>2.5748194992576194</v>
      </c>
      <c r="Q1697" s="1">
        <f>-[1]Summary!M59</f>
        <v>2.5739867692239962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0.57000816969337254</v>
      </c>
      <c r="L1698" s="1">
        <f>-[1]Summary!H60</f>
        <v>1.4599337151296705</v>
      </c>
      <c r="M1698" s="1">
        <f>-[1]Summary!I60</f>
        <v>3.0485716325495704</v>
      </c>
      <c r="N1698" s="1">
        <f>-[1]Summary!J60</f>
        <v>3.0089009324572284</v>
      </c>
      <c r="O1698" s="1">
        <f>-[1]Summary!K60</f>
        <v>3.0024316430426308</v>
      </c>
      <c r="P1698" s="1">
        <f>-[1]Summary!L60</f>
        <v>3.0101406902168848</v>
      </c>
      <c r="Q1698" s="1">
        <f>-[1]Summary!M60</f>
        <v>3.0104873314986076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0.14614101005785715</v>
      </c>
      <c r="N1699" s="1">
        <f>-[1]Summary!J61</f>
        <v>0.92145194524321805</v>
      </c>
      <c r="O1699" s="1">
        <f>-[1]Summary!K61</f>
        <v>0.97139407962954716</v>
      </c>
      <c r="P1699" s="1">
        <f>-[1]Summary!L61</f>
        <v>1.4490052599600807</v>
      </c>
      <c r="Q1699" s="1">
        <f>-[1]Summary!M61</f>
        <v>1.4489174375668301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2.5989050046105658E-4</v>
      </c>
      <c r="L1700" s="1">
        <f>-[1]Summary!H62</f>
        <v>4.1067845987081416E-4</v>
      </c>
      <c r="M1700" s="1">
        <f>-[1]Summary!I62</f>
        <v>0.53628986826160019</v>
      </c>
      <c r="N1700" s="1">
        <f>-[1]Summary!J62</f>
        <v>0.71440106207989862</v>
      </c>
      <c r="O1700" s="1">
        <f>-[1]Summary!K62</f>
        <v>0.60519992364292463</v>
      </c>
      <c r="P1700" s="1">
        <f>-[1]Summary!L62</f>
        <v>0.7077376160842892</v>
      </c>
      <c r="Q1700" s="1">
        <f>-[1]Summary!M62</f>
        <v>0.70686985673442959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2.082554946263048E-5</v>
      </c>
      <c r="L1701" s="1">
        <f>-[1]Summary!H63</f>
        <v>2.8879754155828921E-5</v>
      </c>
      <c r="M1701" s="1">
        <f>-[1]Summary!I63</f>
        <v>0.19239437037851986</v>
      </c>
      <c r="N1701" s="1">
        <f>-[1]Summary!J63</f>
        <v>0.42021791288244248</v>
      </c>
      <c r="O1701" s="1">
        <f>-[1]Summary!K63</f>
        <v>1.7194744084955695</v>
      </c>
      <c r="P1701" s="1">
        <f>-[1]Summary!L63</f>
        <v>1.9599680428293136</v>
      </c>
      <c r="Q1701" s="1">
        <f>-[1]Summary!M63</f>
        <v>2.6720239986227088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1.1595500743464715</v>
      </c>
      <c r="K1702" s="3">
        <f t="shared" si="1903"/>
        <v>1.1595500743464715</v>
      </c>
      <c r="L1702" s="3">
        <f t="shared" ref="L1702:O1702" si="1904">SUM(L1703:L1705)</f>
        <v>3.8907311003731202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0.83333206528502268</v>
      </c>
      <c r="K1703" s="1">
        <f>[1]Summary!B$77</f>
        <v>0.83333206528502268</v>
      </c>
      <c r="L1703" s="1">
        <f>[1]Summary!C$77</f>
        <v>1.3512574483085815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0.32621800906144893</v>
      </c>
      <c r="K1704" s="1">
        <f>[1]Summary!B$78</f>
        <v>0.32621800906144893</v>
      </c>
      <c r="L1704" s="1">
        <f>[1]Summary!C$78</f>
        <v>0.45032918706905345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2.0891444649954853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1.673509290588299E-4</v>
      </c>
      <c r="L1707" s="1">
        <f t="shared" ref="L1707:O1707" si="1909">SUM(L1708:L1709)</f>
        <v>2.2121339338340135E-4</v>
      </c>
      <c r="M1707" s="1">
        <f t="shared" si="1909"/>
        <v>1.4013564377521339</v>
      </c>
      <c r="N1707" s="1">
        <f t="shared" si="1909"/>
        <v>3.060770833980297</v>
      </c>
      <c r="O1707" s="1">
        <f t="shared" si="1909"/>
        <v>12.524256958010922</v>
      </c>
      <c r="P1707" s="1">
        <f>SUM(P1708:P1709)</f>
        <v>14.275957395237583</v>
      </c>
      <c r="Q1707" s="1">
        <f>SUM(Q1708:Q1709)</f>
        <v>19.462409554558317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2.8878095254847596E-5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3.3163584355610193E-5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0.17507887704445335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0.38239830072302272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1.5647217117309684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1.7835709189746747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2.4315418387466701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1.3847283380398229E-4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1.8804980902779116E-4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1.2262775607076806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2.6783725332572743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10.959535246279954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12.492386476262908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17.030867715811645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2.082554946263048E-5</v>
      </c>
      <c r="L1710" s="1">
        <f t="shared" ref="L1710:O1710" si="1911">L1701</f>
        <v>2.8879754155828921E-5</v>
      </c>
      <c r="M1710" s="1">
        <f t="shared" si="1911"/>
        <v>0.19239437037851986</v>
      </c>
      <c r="N1710" s="1">
        <f t="shared" si="1911"/>
        <v>0.42021791288244248</v>
      </c>
      <c r="O1710" s="1">
        <f t="shared" si="1911"/>
        <v>1.7194744084955695</v>
      </c>
      <c r="P1710" s="1">
        <f>P1701</f>
        <v>1.9599680428293136</v>
      </c>
      <c r="Q1710" s="1">
        <f>Q1701</f>
        <v>2.6720239986227088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964.13409902610829</v>
      </c>
      <c r="G1711" s="3">
        <f t="shared" ref="G1711:K1711" si="1912">SUM(G1712:G1713,G1730,G1739:G1740,G1741,G1742,G1747,G1750,,G1755:G1758,G1751)</f>
        <v>962.81751369973722</v>
      </c>
      <c r="H1711" s="3">
        <f t="shared" si="1912"/>
        <v>883.55205590338107</v>
      </c>
      <c r="I1711" s="3">
        <f t="shared" si="1912"/>
        <v>873.91470638895578</v>
      </c>
      <c r="J1711" s="3">
        <f t="shared" si="1912"/>
        <v>808.12460202031787</v>
      </c>
      <c r="K1711" s="3">
        <f t="shared" si="1912"/>
        <v>760.2238947190815</v>
      </c>
      <c r="L1711" s="3">
        <f t="shared" ref="L1711:O1711" si="1913">SUM(L1712:L1713,L1730,L1739:L1740,L1741,L1742,L1747,L1750,,L1755:L1758,L1751)</f>
        <v>714.1573948216793</v>
      </c>
      <c r="M1711" s="3">
        <f t="shared" si="1913"/>
        <v>813.79908763592277</v>
      </c>
      <c r="N1711" s="3">
        <f t="shared" si="1913"/>
        <v>820.38508654109819</v>
      </c>
      <c r="O1711" s="3">
        <f t="shared" si="1913"/>
        <v>822.26897418772023</v>
      </c>
      <c r="P1711" s="3">
        <f>SUM(P1712:P1713,P1730,P1739:P1740,P1741,P1742,P1747,P1750,,P1755:P1758,P1751)</f>
        <v>823.65642816765262</v>
      </c>
      <c r="Q1711" s="3">
        <f>SUM(Q1712:Q1713,Q1730,Q1739:Q1740,Q1741,Q1742,Q1747,Q1750,,Q1755:Q1758,Q1751)</f>
        <v>829.75706190405799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3.6600557411257757</v>
      </c>
      <c r="G1712" s="1">
        <f t="shared" si="1915"/>
        <v>3.5647713638140766</v>
      </c>
      <c r="H1712" s="1">
        <f t="shared" si="1915"/>
        <v>2.6616252177851601E-2</v>
      </c>
      <c r="I1712" s="1">
        <f t="shared" si="1915"/>
        <v>6.049788241050116E-3</v>
      </c>
      <c r="J1712" s="1">
        <f t="shared" si="1915"/>
        <v>3.2468759567624329E-3</v>
      </c>
      <c r="K1712" s="1">
        <f t="shared" si="1915"/>
        <v>4.2118882963773988E-3</v>
      </c>
      <c r="L1712" s="1">
        <f t="shared" ref="L1712:O1712" si="1916">L21</f>
        <v>1.6802443095603272E-3</v>
      </c>
      <c r="M1712" s="1">
        <f t="shared" si="1916"/>
        <v>2.9246026973322699E-5</v>
      </c>
      <c r="N1712" s="1">
        <f t="shared" si="1916"/>
        <v>6.6528816850610587E-4</v>
      </c>
      <c r="O1712" s="1">
        <f t="shared" si="1916"/>
        <v>1.3252769965473238E-4</v>
      </c>
      <c r="P1712" s="1">
        <f t="shared" ref="P1712:Q1722" si="1917">P21</f>
        <v>1.3811374342652489E-4</v>
      </c>
      <c r="Q1712" s="1">
        <f t="shared" si="1917"/>
        <v>1.3325051428522377E-4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310.68875747381583</v>
      </c>
      <c r="G1713" s="1">
        <f t="shared" si="1915"/>
        <v>287.19035715341801</v>
      </c>
      <c r="H1713" s="1">
        <f t="shared" si="1915"/>
        <v>224.11689229307422</v>
      </c>
      <c r="I1713" s="1">
        <f t="shared" si="1915"/>
        <v>174.24220102501812</v>
      </c>
      <c r="J1713" s="1">
        <f t="shared" si="1915"/>
        <v>109.51159892276709</v>
      </c>
      <c r="K1713" s="1">
        <f t="shared" si="1915"/>
        <v>80.46790154378121</v>
      </c>
      <c r="L1713" s="1">
        <f t="shared" ref="L1713:O1713" si="1921">L22</f>
        <v>89.223999390380072</v>
      </c>
      <c r="M1713" s="1">
        <f t="shared" si="1921"/>
        <v>97.514410303722599</v>
      </c>
      <c r="N1713" s="1">
        <f t="shared" si="1921"/>
        <v>95.849202673611813</v>
      </c>
      <c r="O1713" s="1">
        <f t="shared" si="1921"/>
        <v>97.551130862140909</v>
      </c>
      <c r="P1713" s="1">
        <f t="shared" si="1917"/>
        <v>98.620645945189466</v>
      </c>
      <c r="Q1713" s="1">
        <f t="shared" si="1917"/>
        <v>100.23344110799968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304.57579843139433</v>
      </c>
      <c r="G1714" s="1">
        <f t="shared" si="1915"/>
        <v>281.07763057328884</v>
      </c>
      <c r="H1714" s="1">
        <f t="shared" si="1915"/>
        <v>218.00392231746147</v>
      </c>
      <c r="I1714" s="1">
        <f t="shared" si="1915"/>
        <v>163.34261265025808</v>
      </c>
      <c r="J1714" s="1">
        <f t="shared" si="1915"/>
        <v>86.151578349033258</v>
      </c>
      <c r="K1714" s="1">
        <f t="shared" si="1915"/>
        <v>38.039370601226288</v>
      </c>
      <c r="L1714" s="1">
        <f t="shared" ref="L1714:O1714" si="1922">L23</f>
        <v>16.729784754870224</v>
      </c>
      <c r="M1714" s="1">
        <f t="shared" si="1922"/>
        <v>0</v>
      </c>
      <c r="N1714" s="1">
        <f t="shared" si="1922"/>
        <v>1.0910589064869566E-2</v>
      </c>
      <c r="O1714" s="1">
        <f t="shared" si="1922"/>
        <v>2.0877107789835296E-3</v>
      </c>
      <c r="P1714" s="1">
        <f t="shared" si="1917"/>
        <v>2.2006661645203062E-3</v>
      </c>
      <c r="Q1714" s="1">
        <f t="shared" si="1917"/>
        <v>2.6055859124173631E-3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101.81401774569925</v>
      </c>
      <c r="G1715" s="1">
        <f t="shared" si="1915"/>
        <v>88.217086298258309</v>
      </c>
      <c r="H1715" s="1">
        <f t="shared" si="1915"/>
        <v>79.843125094458571</v>
      </c>
      <c r="I1715" s="1">
        <f t="shared" si="1915"/>
        <v>61.822091746500831</v>
      </c>
      <c r="J1715" s="1">
        <f t="shared" si="1915"/>
        <v>28.095636130456061</v>
      </c>
      <c r="K1715" s="1">
        <f t="shared" si="1915"/>
        <v>9.7253206905127012</v>
      </c>
      <c r="L1715" s="1">
        <f t="shared" ref="L1715:O1715" si="1923">L24</f>
        <v>4.9379294710557655</v>
      </c>
      <c r="M1715" s="1">
        <f t="shared" si="1923"/>
        <v>0</v>
      </c>
      <c r="N1715" s="1">
        <f t="shared" si="1923"/>
        <v>9.1749549592512105E-3</v>
      </c>
      <c r="O1715" s="1">
        <f t="shared" si="1923"/>
        <v>1.9075551050408257E-3</v>
      </c>
      <c r="P1715" s="1">
        <f t="shared" si="1917"/>
        <v>2.0050951821561857E-3</v>
      </c>
      <c r="Q1715" s="1">
        <f t="shared" si="1917"/>
        <v>2.3797514243220803E-3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2.7763983152694744</v>
      </c>
      <c r="G1716" s="1">
        <f t="shared" si="1915"/>
        <v>2.7644329162920305</v>
      </c>
      <c r="H1716" s="1">
        <f t="shared" si="1915"/>
        <v>9.1759667644784777E-3</v>
      </c>
      <c r="I1716" s="1">
        <f t="shared" si="1915"/>
        <v>2.3476868225186546E-3</v>
      </c>
      <c r="J1716" s="1">
        <f t="shared" si="1915"/>
        <v>2.3040014908217209E-3</v>
      </c>
      <c r="K1716" s="1">
        <f t="shared" si="1915"/>
        <v>5.1536681322602064E-3</v>
      </c>
      <c r="L1716" s="1">
        <f t="shared" ref="L1716:O1716" si="1924">L25</f>
        <v>1.8965073449341817E-3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119.87888529522523</v>
      </c>
      <c r="G1717" s="1">
        <f t="shared" si="1915"/>
        <v>112.68603172762818</v>
      </c>
      <c r="H1717" s="1">
        <f t="shared" si="1915"/>
        <v>68.088383495095954</v>
      </c>
      <c r="I1717" s="1">
        <f t="shared" si="1915"/>
        <v>52.307667679755525</v>
      </c>
      <c r="J1717" s="1">
        <f t="shared" si="1915"/>
        <v>33.684503289108235</v>
      </c>
      <c r="K1717" s="1">
        <f t="shared" si="1915"/>
        <v>20.120245139773807</v>
      </c>
      <c r="L1717" s="1">
        <f t="shared" ref="L1717:O1717" si="1925">L26</f>
        <v>6.5421084087095602</v>
      </c>
      <c r="M1717" s="1">
        <f t="shared" si="1925"/>
        <v>0</v>
      </c>
      <c r="N1717" s="1">
        <f t="shared" si="1925"/>
        <v>3.7685411290313262E-4</v>
      </c>
      <c r="O1717" s="1">
        <f t="shared" si="1925"/>
        <v>6.0199863107913073E-5</v>
      </c>
      <c r="P1717" s="1">
        <f t="shared" si="1917"/>
        <v>6.4492684793923666E-5</v>
      </c>
      <c r="Q1717" s="1">
        <f t="shared" si="1917"/>
        <v>7.3782217744910352E-5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78.997285301400211</v>
      </c>
      <c r="G1718" s="1">
        <f t="shared" si="1915"/>
        <v>76.005003862658612</v>
      </c>
      <c r="H1718" s="1">
        <f t="shared" si="1915"/>
        <v>68.214367159430154</v>
      </c>
      <c r="I1718" s="1">
        <f t="shared" si="1915"/>
        <v>46.624827982028386</v>
      </c>
      <c r="J1718" s="1">
        <f t="shared" si="1915"/>
        <v>22.004613428131158</v>
      </c>
      <c r="K1718" s="1">
        <f t="shared" si="1915"/>
        <v>6.3175798399830549</v>
      </c>
      <c r="L1718" s="1">
        <f t="shared" ref="L1718:O1718" si="1926">L27</f>
        <v>3.4476864161780862</v>
      </c>
      <c r="M1718" s="1">
        <f t="shared" si="1926"/>
        <v>0</v>
      </c>
      <c r="N1718" s="1">
        <f t="shared" si="1926"/>
        <v>8.9704156686749045E-4</v>
      </c>
      <c r="O1718" s="1">
        <f t="shared" si="1926"/>
        <v>6.2175366596551855E-5</v>
      </c>
      <c r="P1718" s="1">
        <f t="shared" si="1917"/>
        <v>6.7281064003107971E-5</v>
      </c>
      <c r="Q1718" s="1">
        <f t="shared" si="1917"/>
        <v>7.7892356885648237E-5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1.1092117738001641</v>
      </c>
      <c r="G1719" s="1">
        <f t="shared" si="1915"/>
        <v>1.4050757684516988</v>
      </c>
      <c r="H1719" s="1">
        <f t="shared" si="1915"/>
        <v>1.8488706017123198</v>
      </c>
      <c r="I1719" s="1">
        <f t="shared" si="1915"/>
        <v>2.5856775551508275</v>
      </c>
      <c r="J1719" s="1">
        <f t="shared" si="1915"/>
        <v>2.3645214998469744</v>
      </c>
      <c r="K1719" s="1">
        <f t="shared" si="1915"/>
        <v>1.8710712628244648</v>
      </c>
      <c r="L1719" s="1">
        <f t="shared" ref="L1719:O1719" si="1927">L28</f>
        <v>1.8001639515818777</v>
      </c>
      <c r="M1719" s="1">
        <f t="shared" si="1927"/>
        <v>0</v>
      </c>
      <c r="N1719" s="1">
        <f t="shared" si="1927"/>
        <v>4.6173842584773371E-4</v>
      </c>
      <c r="O1719" s="1">
        <f t="shared" si="1927"/>
        <v>5.7780444238239103E-5</v>
      </c>
      <c r="P1719" s="1">
        <f t="shared" si="1917"/>
        <v>6.3797233567088711E-5</v>
      </c>
      <c r="Q1719" s="1">
        <f t="shared" si="1917"/>
        <v>7.4159913464724278E-5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6.1129590424214832</v>
      </c>
      <c r="G1720" s="1">
        <f t="shared" si="1915"/>
        <v>6.1127265801291584</v>
      </c>
      <c r="H1720" s="1">
        <f t="shared" si="1915"/>
        <v>6.1129699756127431</v>
      </c>
      <c r="I1720" s="1">
        <f t="shared" si="1915"/>
        <v>10.899588374760029</v>
      </c>
      <c r="J1720" s="1">
        <f t="shared" si="1915"/>
        <v>23.360020573733841</v>
      </c>
      <c r="K1720" s="1">
        <f t="shared" si="1915"/>
        <v>42.428530942554914</v>
      </c>
      <c r="L1720" s="1">
        <f t="shared" ref="L1720:O1720" si="1928">L29</f>
        <v>72.494214635509849</v>
      </c>
      <c r="M1720" s="1">
        <f t="shared" si="1928"/>
        <v>97.514410303722599</v>
      </c>
      <c r="N1720" s="1">
        <f t="shared" si="1928"/>
        <v>95.83829208454695</v>
      </c>
      <c r="O1720" s="1">
        <f t="shared" si="1928"/>
        <v>97.549043151361928</v>
      </c>
      <c r="P1720" s="1">
        <f t="shared" si="1917"/>
        <v>98.61844527902494</v>
      </c>
      <c r="Q1720" s="1">
        <f t="shared" si="1917"/>
        <v>100.23083552208726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1.817334163923068</v>
      </c>
      <c r="G1721" s="1">
        <f t="shared" si="1915"/>
        <v>1.8118743409177371</v>
      </c>
      <c r="H1721" s="1">
        <f t="shared" si="1915"/>
        <v>3.1994942013299505</v>
      </c>
      <c r="I1721" s="1">
        <f t="shared" si="1915"/>
        <v>3.0133218633602263</v>
      </c>
      <c r="J1721" s="1">
        <f t="shared" si="1915"/>
        <v>3.2832851109753243</v>
      </c>
      <c r="K1721" s="1">
        <f t="shared" si="1915"/>
        <v>3.2805656784784674</v>
      </c>
      <c r="L1721" s="1">
        <f t="shared" ref="L1721:O1721" si="1929">L30</f>
        <v>3.2827669606070344</v>
      </c>
      <c r="M1721" s="1">
        <f t="shared" si="1929"/>
        <v>0.9115387232495209</v>
      </c>
      <c r="N1721" s="1">
        <f t="shared" si="1929"/>
        <v>-0.40833439013070461</v>
      </c>
      <c r="O1721" s="1">
        <f t="shared" si="1929"/>
        <v>0.36837963324590817</v>
      </c>
      <c r="P1721" s="1">
        <f t="shared" si="1917"/>
        <v>-0.10500332959868786</v>
      </c>
      <c r="Q1721" s="1">
        <f t="shared" si="1917"/>
        <v>-4.1284642043365238E-2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4.2954340056720195</v>
      </c>
      <c r="G1722" s="1">
        <f t="shared" si="1915"/>
        <v>4.3006953376040595</v>
      </c>
      <c r="H1722" s="1">
        <f t="shared" si="1915"/>
        <v>2.913368687828803</v>
      </c>
      <c r="I1722" s="1">
        <f t="shared" si="1915"/>
        <v>2.5803291989720161</v>
      </c>
      <c r="J1722" s="1">
        <f t="shared" si="1915"/>
        <v>1.5485108573886683</v>
      </c>
      <c r="K1722" s="1">
        <f t="shared" si="1915"/>
        <v>0.51828684877444753</v>
      </c>
      <c r="L1722" s="1">
        <f t="shared" ref="L1722:O1722" si="1930">L31</f>
        <v>0.52781927012442653</v>
      </c>
      <c r="M1722" s="1">
        <f t="shared" si="1930"/>
        <v>1.0384772737096657</v>
      </c>
      <c r="N1722" s="1">
        <f t="shared" si="1930"/>
        <v>0.86428540414934474</v>
      </c>
      <c r="O1722" s="1">
        <f t="shared" si="1930"/>
        <v>0.9040302806769166</v>
      </c>
      <c r="P1722" s="1">
        <f t="shared" si="1917"/>
        <v>0.88251548621286602</v>
      </c>
      <c r="Q1722" s="1">
        <f t="shared" si="1917"/>
        <v>0.86819277259445615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6.1129590424214832</v>
      </c>
      <c r="G1723" s="1">
        <f t="shared" si="1931"/>
        <v>6.1127265801291584</v>
      </c>
      <c r="H1723" s="1">
        <f t="shared" si="1931"/>
        <v>6.1129699756127431</v>
      </c>
      <c r="I1723" s="1">
        <f t="shared" si="1931"/>
        <v>10.899588374760029</v>
      </c>
      <c r="J1723" s="1">
        <f t="shared" si="1931"/>
        <v>10.053942371146405</v>
      </c>
      <c r="K1723" s="1">
        <f t="shared" si="1931"/>
        <v>22.327077132622765</v>
      </c>
      <c r="L1723" s="1">
        <f t="shared" ref="L1723:O1723" si="1932">L33</f>
        <v>42.440264646033462</v>
      </c>
      <c r="M1723" s="1">
        <f t="shared" si="1932"/>
        <v>70.63364440173757</v>
      </c>
      <c r="N1723" s="1">
        <f t="shared" si="1932"/>
        <v>95.83829208454695</v>
      </c>
      <c r="O1723" s="1">
        <f t="shared" si="1932"/>
        <v>96.836804220686247</v>
      </c>
      <c r="P1723" s="1">
        <f t="shared" ref="P1723:Q1725" si="1933">P33</f>
        <v>97.054145394053279</v>
      </c>
      <c r="Q1723" s="1">
        <f t="shared" si="1933"/>
        <v>98.66784125296185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1.817334163923068</v>
      </c>
      <c r="G1724" s="1">
        <f t="shared" si="1931"/>
        <v>1.8118743409177371</v>
      </c>
      <c r="H1724" s="1">
        <f t="shared" si="1931"/>
        <v>3.1994942013299505</v>
      </c>
      <c r="I1724" s="1">
        <f t="shared" si="1931"/>
        <v>3.0133218633602263</v>
      </c>
      <c r="J1724" s="1">
        <f t="shared" si="1931"/>
        <v>3.1994942013299505</v>
      </c>
      <c r="K1724" s="1">
        <f t="shared" si="1931"/>
        <v>3.2805656784784674</v>
      </c>
      <c r="L1724" s="1">
        <f t="shared" ref="L1724:O1724" si="1934">L34</f>
        <v>3.2827669606070344</v>
      </c>
      <c r="M1724" s="1">
        <f t="shared" si="1934"/>
        <v>0.9115387232495209</v>
      </c>
      <c r="N1724" s="1">
        <f t="shared" si="1934"/>
        <v>-0.40833439013070461</v>
      </c>
      <c r="O1724" s="1">
        <f t="shared" si="1934"/>
        <v>0.36837963324590817</v>
      </c>
      <c r="P1724" s="1">
        <f t="shared" si="1933"/>
        <v>-0.10500332959868786</v>
      </c>
      <c r="Q1724" s="1">
        <f t="shared" si="1933"/>
        <v>-4.1284642043365238E-2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4.2954340056720195</v>
      </c>
      <c r="G1725" s="1">
        <f t="shared" si="1931"/>
        <v>4.3006953376040595</v>
      </c>
      <c r="H1725" s="1">
        <f t="shared" si="1931"/>
        <v>2.913368687828803</v>
      </c>
      <c r="I1725" s="1">
        <f t="shared" si="1931"/>
        <v>2.5803291989720161</v>
      </c>
      <c r="J1725" s="1">
        <f t="shared" si="1931"/>
        <v>1.5485108573886683</v>
      </c>
      <c r="K1725" s="1">
        <f t="shared" si="1931"/>
        <v>0.51828684877444753</v>
      </c>
      <c r="L1725" s="1">
        <f t="shared" ref="L1725:O1725" si="1935">L35</f>
        <v>0.52781927012442653</v>
      </c>
      <c r="M1725" s="1">
        <f t="shared" si="1935"/>
        <v>1.0384772737096657</v>
      </c>
      <c r="N1725" s="1">
        <f t="shared" si="1935"/>
        <v>0.86428540414934474</v>
      </c>
      <c r="O1725" s="1">
        <f t="shared" si="1935"/>
        <v>0.9040302806769166</v>
      </c>
      <c r="P1725" s="1">
        <f t="shared" si="1933"/>
        <v>0.88251548621286602</v>
      </c>
      <c r="Q1725" s="1">
        <f t="shared" si="1933"/>
        <v>0.86819277259445615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13.306078202587436</v>
      </c>
      <c r="K1726" s="1">
        <f t="shared" si="1936"/>
        <v>20.101453809932153</v>
      </c>
      <c r="L1726" s="1">
        <f t="shared" ref="L1726:O1726" si="1937">L37</f>
        <v>30.053949989476386</v>
      </c>
      <c r="M1726" s="1">
        <f t="shared" si="1937"/>
        <v>26.880765901985029</v>
      </c>
      <c r="N1726" s="1">
        <f t="shared" si="1937"/>
        <v>0</v>
      </c>
      <c r="O1726" s="1">
        <f t="shared" si="1937"/>
        <v>0.71223893067568156</v>
      </c>
      <c r="P1726" s="1">
        <f t="shared" ref="P1726:Q1739" si="1938">P37</f>
        <v>1.5642998849716605</v>
      </c>
      <c r="Q1726" s="1">
        <f t="shared" si="1938"/>
        <v>1.5629942691254115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8.3790909645373723E-2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13.222287292942063</v>
      </c>
      <c r="K1729" s="1">
        <f t="shared" si="1936"/>
        <v>20.101453809932153</v>
      </c>
      <c r="L1729" s="1">
        <f t="shared" ref="L1729:O1729" si="1941">L40</f>
        <v>30.053949989476386</v>
      </c>
      <c r="M1729" s="1">
        <f t="shared" si="1941"/>
        <v>26.880765901985029</v>
      </c>
      <c r="N1729" s="1">
        <f t="shared" si="1941"/>
        <v>0</v>
      </c>
      <c r="O1729" s="1">
        <f t="shared" si="1941"/>
        <v>0.71223893067568156</v>
      </c>
      <c r="P1729" s="1">
        <f t="shared" si="1938"/>
        <v>1.5642998849716605</v>
      </c>
      <c r="Q1729" s="1">
        <f t="shared" si="1938"/>
        <v>1.5629942691254115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117.29835889891271</v>
      </c>
      <c r="G1730" s="1">
        <f t="shared" si="1936"/>
        <v>106.72027145293802</v>
      </c>
      <c r="H1730" s="1">
        <f t="shared" si="1936"/>
        <v>110.87457460531481</v>
      </c>
      <c r="I1730" s="1">
        <f t="shared" si="1936"/>
        <v>100.53844775465448</v>
      </c>
      <c r="J1730" s="1">
        <f t="shared" si="1936"/>
        <v>84.084342203749486</v>
      </c>
      <c r="K1730" s="1">
        <f t="shared" si="1936"/>
        <v>59.279996544771159</v>
      </c>
      <c r="L1730" s="1">
        <f t="shared" ref="L1730:O1730" si="1942">L41</f>
        <v>19.139904788514233</v>
      </c>
      <c r="M1730" s="1">
        <f t="shared" si="1942"/>
        <v>2.47168487870128</v>
      </c>
      <c r="N1730" s="1">
        <f t="shared" si="1942"/>
        <v>4.1510568717831005</v>
      </c>
      <c r="O1730" s="1">
        <f t="shared" si="1942"/>
        <v>3.4931053760197188</v>
      </c>
      <c r="P1730" s="1">
        <f t="shared" si="1938"/>
        <v>4.1319216972767423</v>
      </c>
      <c r="Q1730" s="1">
        <f t="shared" si="1938"/>
        <v>4.2115612373060394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117.29835889891271</v>
      </c>
      <c r="G1731" s="1">
        <f t="shared" si="1936"/>
        <v>106.72001890196555</v>
      </c>
      <c r="H1731" s="1">
        <f t="shared" si="1936"/>
        <v>110.87456554613269</v>
      </c>
      <c r="I1731" s="1">
        <f t="shared" si="1936"/>
        <v>99.8769065149216</v>
      </c>
      <c r="J1731" s="1">
        <f t="shared" si="1936"/>
        <v>80.68112598043264</v>
      </c>
      <c r="K1731" s="1">
        <f t="shared" si="1936"/>
        <v>56.965454286524569</v>
      </c>
      <c r="L1731" s="1">
        <f t="shared" ref="L1731:O1731" si="1943">L42</f>
        <v>16.838660271582842</v>
      </c>
      <c r="M1731" s="1">
        <f t="shared" si="1943"/>
        <v>5.1188780035269143E-5</v>
      </c>
      <c r="N1731" s="1">
        <f t="shared" si="1943"/>
        <v>1.9264855179223525E-3</v>
      </c>
      <c r="O1731" s="1">
        <f t="shared" si="1943"/>
        <v>2.9467572174733697E-4</v>
      </c>
      <c r="P1731" s="1">
        <f t="shared" si="1938"/>
        <v>3.2465748308876886E-4</v>
      </c>
      <c r="Q1731" s="1">
        <f t="shared" si="1938"/>
        <v>3.7013740296880403E-4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117.29835889891271</v>
      </c>
      <c r="G1732" s="1">
        <f t="shared" si="1936"/>
        <v>106.72001890196555</v>
      </c>
      <c r="H1732" s="1">
        <f t="shared" si="1936"/>
        <v>110.87456554613269</v>
      </c>
      <c r="I1732" s="1">
        <f t="shared" si="1936"/>
        <v>99.871250883484279</v>
      </c>
      <c r="J1732" s="1">
        <f t="shared" si="1936"/>
        <v>80.67330247288551</v>
      </c>
      <c r="K1732" s="1">
        <f t="shared" si="1936"/>
        <v>56.956408266670309</v>
      </c>
      <c r="L1732" s="1">
        <f t="shared" ref="L1732:O1732" si="1944">L43</f>
        <v>16.830390683403056</v>
      </c>
      <c r="M1732" s="1">
        <f t="shared" si="1944"/>
        <v>1.2747887669988374E-5</v>
      </c>
      <c r="N1732" s="1">
        <f t="shared" si="1944"/>
        <v>5.829693431357696E-4</v>
      </c>
      <c r="O1732" s="1">
        <f t="shared" si="1944"/>
        <v>6.0674061601582446E-5</v>
      </c>
      <c r="P1732" s="1">
        <f t="shared" si="1938"/>
        <v>6.715610920391565E-5</v>
      </c>
      <c r="Q1732" s="1">
        <f t="shared" si="1938"/>
        <v>7.7837192514745079E-5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5.6556314373261652E-3</v>
      </c>
      <c r="J1733" s="1">
        <f t="shared" si="1936"/>
        <v>7.8235075471272692E-3</v>
      </c>
      <c r="K1733" s="1">
        <f t="shared" si="1936"/>
        <v>9.0460198542590235E-3</v>
      </c>
      <c r="L1733" s="1">
        <f t="shared" ref="L1733:O1733" si="1945">L44</f>
        <v>8.2695881797854275E-3</v>
      </c>
      <c r="M1733" s="1">
        <f t="shared" si="1945"/>
        <v>3.8440892365280768E-5</v>
      </c>
      <c r="N1733" s="1">
        <f t="shared" si="1945"/>
        <v>1.3435161747865829E-3</v>
      </c>
      <c r="O1733" s="1">
        <f t="shared" si="1945"/>
        <v>2.3400166014575451E-4</v>
      </c>
      <c r="P1733" s="1">
        <f t="shared" si="1938"/>
        <v>2.5750137388485319E-4</v>
      </c>
      <c r="Q1733" s="1">
        <f t="shared" si="1938"/>
        <v>2.9230021045405897E-4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2.5255097247705232E-4</v>
      </c>
      <c r="H1734" s="1">
        <f t="shared" si="1936"/>
        <v>9.0591821233317753E-6</v>
      </c>
      <c r="I1734" s="1">
        <f t="shared" si="1936"/>
        <v>0.66154123973289081</v>
      </c>
      <c r="J1734" s="1">
        <f t="shared" si="1936"/>
        <v>3.4032162233168481</v>
      </c>
      <c r="K1734" s="1">
        <f t="shared" si="1936"/>
        <v>2.3145422582465889</v>
      </c>
      <c r="L1734" s="1">
        <f t="shared" ref="L1734:O1734" si="1946">L45</f>
        <v>2.3012445169313915</v>
      </c>
      <c r="M1734" s="1">
        <f t="shared" si="1946"/>
        <v>2.4716336899212448</v>
      </c>
      <c r="N1734" s="1">
        <f t="shared" si="1946"/>
        <v>4.1491303862651785</v>
      </c>
      <c r="O1734" s="1">
        <f t="shared" si="1946"/>
        <v>3.4928107002979716</v>
      </c>
      <c r="P1734" s="1">
        <f t="shared" si="1938"/>
        <v>4.1315970397936539</v>
      </c>
      <c r="Q1734" s="1">
        <f t="shared" si="1938"/>
        <v>4.2111910999030702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2.5255097247705232E-4</v>
      </c>
      <c r="H1735" s="1">
        <f t="shared" si="1936"/>
        <v>9.0591821233317753E-6</v>
      </c>
      <c r="I1735" s="1">
        <f t="shared" si="1936"/>
        <v>0.66154123973289081</v>
      </c>
      <c r="J1735" s="1">
        <f t="shared" si="1936"/>
        <v>0.66154123973289081</v>
      </c>
      <c r="K1735" s="1">
        <f t="shared" si="1936"/>
        <v>2.3145422582465889</v>
      </c>
      <c r="L1735" s="1">
        <f t="shared" ref="L1735:O1735" si="1947">L46</f>
        <v>2.3012445169313915</v>
      </c>
      <c r="M1735" s="1">
        <f t="shared" si="1947"/>
        <v>2.4716336899212448</v>
      </c>
      <c r="N1735" s="1">
        <f t="shared" si="1947"/>
        <v>3.4032162233168481</v>
      </c>
      <c r="O1735" s="1">
        <f t="shared" si="1947"/>
        <v>3.4928107002979716</v>
      </c>
      <c r="P1735" s="1">
        <f t="shared" si="1938"/>
        <v>4.1315970397936539</v>
      </c>
      <c r="Q1735" s="1">
        <f t="shared" si="1938"/>
        <v>4.1491303862651785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2.5255097247705232E-4</v>
      </c>
      <c r="H1736" s="1">
        <f t="shared" si="1936"/>
        <v>9.0591821233317753E-6</v>
      </c>
      <c r="I1736" s="1">
        <f t="shared" si="1936"/>
        <v>0.66154123973289081</v>
      </c>
      <c r="J1736" s="1">
        <f t="shared" si="1936"/>
        <v>0.66154123973289081</v>
      </c>
      <c r="K1736" s="1">
        <f t="shared" si="1936"/>
        <v>2.3145422582465889</v>
      </c>
      <c r="L1736" s="1">
        <f t="shared" ref="L1736:O1736" si="1948">L47</f>
        <v>2.3012445169313915</v>
      </c>
      <c r="M1736" s="1">
        <f t="shared" si="1948"/>
        <v>2.4716336899212448</v>
      </c>
      <c r="N1736" s="1">
        <f t="shared" si="1948"/>
        <v>3.4032162233168481</v>
      </c>
      <c r="O1736" s="1">
        <f t="shared" si="1948"/>
        <v>3.4928107002979716</v>
      </c>
      <c r="P1736" s="1">
        <f t="shared" si="1938"/>
        <v>4.1315970397936539</v>
      </c>
      <c r="Q1736" s="1">
        <f t="shared" si="1938"/>
        <v>4.1491303862651785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2.7416749835839571</v>
      </c>
      <c r="K1737" s="1">
        <f t="shared" si="1936"/>
        <v>0</v>
      </c>
      <c r="L1737" s="1">
        <f t="shared" ref="L1737:O1737" si="1949">L48</f>
        <v>0</v>
      </c>
      <c r="M1737" s="1">
        <f t="shared" si="1949"/>
        <v>0</v>
      </c>
      <c r="N1737" s="1">
        <f t="shared" si="1949"/>
        <v>0.74591416294833035</v>
      </c>
      <c r="O1737" s="1">
        <f t="shared" si="1949"/>
        <v>0</v>
      </c>
      <c r="P1737" s="1">
        <f t="shared" si="1938"/>
        <v>0</v>
      </c>
      <c r="Q1737" s="1">
        <f t="shared" si="1938"/>
        <v>6.2060713637891673E-2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2.7416749835839571</v>
      </c>
      <c r="K1738" s="1">
        <f t="shared" si="1936"/>
        <v>0</v>
      </c>
      <c r="L1738" s="1">
        <f t="shared" ref="L1738:O1738" si="1950">L49</f>
        <v>0</v>
      </c>
      <c r="M1738" s="1">
        <f t="shared" si="1950"/>
        <v>0</v>
      </c>
      <c r="N1738" s="1">
        <f t="shared" si="1950"/>
        <v>0.74591416294833035</v>
      </c>
      <c r="O1738" s="1">
        <f t="shared" si="1950"/>
        <v>0</v>
      </c>
      <c r="P1738" s="1">
        <f t="shared" si="1938"/>
        <v>0</v>
      </c>
      <c r="Q1738" s="1">
        <f t="shared" si="1938"/>
        <v>6.2060713637891673E-2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250.94836793269519</v>
      </c>
      <c r="G1739" s="1">
        <f t="shared" si="1936"/>
        <v>254.39248604107991</v>
      </c>
      <c r="H1739" s="1">
        <f t="shared" si="1936"/>
        <v>224.17727228729044</v>
      </c>
      <c r="I1739" s="1">
        <f t="shared" si="1936"/>
        <v>221.53117203178178</v>
      </c>
      <c r="J1739" s="1">
        <f t="shared" si="1936"/>
        <v>173.55228003867586</v>
      </c>
      <c r="K1739" s="1">
        <f t="shared" si="1936"/>
        <v>100.00574717866648</v>
      </c>
      <c r="L1739" s="1">
        <f t="shared" ref="L1739:O1739" si="1951">L50</f>
        <v>19.838840904068675</v>
      </c>
      <c r="M1739" s="1">
        <f t="shared" si="1951"/>
        <v>120.91584767851509</v>
      </c>
      <c r="N1739" s="1">
        <f t="shared" si="1951"/>
        <v>120.91581197739714</v>
      </c>
      <c r="O1739" s="1">
        <f t="shared" si="1951"/>
        <v>120.91746489338757</v>
      </c>
      <c r="P1739" s="1">
        <f t="shared" si="1938"/>
        <v>120.91790403074926</v>
      </c>
      <c r="Q1739" s="1">
        <f t="shared" si="1938"/>
        <v>120.92520178925614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-20.009999970551334</v>
      </c>
      <c r="G1740" s="1">
        <f t="shared" ref="G1740:K1740" si="1952">-G58+G51</f>
        <v>14.706308471188223</v>
      </c>
      <c r="H1740" s="1">
        <f t="shared" si="1952"/>
        <v>-4.0735256709757763</v>
      </c>
      <c r="I1740" s="1">
        <f t="shared" si="1952"/>
        <v>-1.9999968406472277</v>
      </c>
      <c r="J1740" s="1">
        <f t="shared" si="1952"/>
        <v>-1.9999845932769418</v>
      </c>
      <c r="K1740" s="1">
        <f t="shared" si="1952"/>
        <v>-1.9999958603853614</v>
      </c>
      <c r="L1740" s="1">
        <f t="shared" ref="L1740:O1740" si="1953">-L58+L51</f>
        <v>9.1251252342599614</v>
      </c>
      <c r="M1740" s="1">
        <f t="shared" si="1953"/>
        <v>-1.9999917519841262</v>
      </c>
      <c r="N1740" s="1">
        <f t="shared" si="1953"/>
        <v>-1.9999915277342524</v>
      </c>
      <c r="O1740" s="1">
        <f t="shared" si="1953"/>
        <v>-1.9999932849832547</v>
      </c>
      <c r="P1740" s="1">
        <f>-P58+P51</f>
        <v>-1.999993469371077</v>
      </c>
      <c r="Q1740" s="1">
        <f>-Q58+Q51</f>
        <v>-1.9999925395745706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0.13216223024604037</v>
      </c>
      <c r="L1741" s="1">
        <f t="shared" ref="L1741:O1741" si="1955">L56</f>
        <v>0.5595476780265497</v>
      </c>
      <c r="M1741" s="1">
        <f t="shared" si="1955"/>
        <v>1.5131215723950838E-5</v>
      </c>
      <c r="N1741" s="1">
        <f t="shared" si="1955"/>
        <v>3.6423157566447281E-4</v>
      </c>
      <c r="O1741" s="1">
        <f t="shared" si="1955"/>
        <v>6.0297100606630552E-5</v>
      </c>
      <c r="P1741" s="1">
        <f>P56</f>
        <v>6.6025273271781159E-5</v>
      </c>
      <c r="Q1741" s="1">
        <f>Q56</f>
        <v>7.5018022577349243E-5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46.333833473084447</v>
      </c>
      <c r="G1742" s="1">
        <f t="shared" si="1956"/>
        <v>49.73442530670426</v>
      </c>
      <c r="H1742" s="1">
        <f t="shared" si="1956"/>
        <v>49.734437992180119</v>
      </c>
      <c r="I1742" s="1">
        <f t="shared" si="1956"/>
        <v>49.735015843528174</v>
      </c>
      <c r="J1742" s="1">
        <f t="shared" si="1956"/>
        <v>49.736718988135991</v>
      </c>
      <c r="K1742" s="1">
        <f t="shared" si="1956"/>
        <v>53.867649412776977</v>
      </c>
      <c r="L1742" s="1">
        <f t="shared" ref="L1742:O1742" si="1957">L3</f>
        <v>68.10180902754108</v>
      </c>
      <c r="M1742" s="1">
        <f t="shared" si="1957"/>
        <v>68.101892925468633</v>
      </c>
      <c r="N1742" s="1">
        <f t="shared" si="1957"/>
        <v>68.101845474818589</v>
      </c>
      <c r="O1742" s="1">
        <f t="shared" si="1957"/>
        <v>68.101832621136893</v>
      </c>
      <c r="P1742" s="1">
        <f t="shared" ref="P1742:Q1758" si="1958">P3</f>
        <v>68.10184414187998</v>
      </c>
      <c r="Q1742" s="1">
        <f t="shared" si="1958"/>
        <v>68.101842512650535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11.11189427405246</v>
      </c>
      <c r="G1743" s="1">
        <f t="shared" si="1956"/>
        <v>11.952898762111365</v>
      </c>
      <c r="H1743" s="1">
        <f t="shared" si="1956"/>
        <v>13.357209133597403</v>
      </c>
      <c r="I1743" s="1">
        <f t="shared" si="1956"/>
        <v>15.656174498317032</v>
      </c>
      <c r="J1743" s="1">
        <f t="shared" si="1956"/>
        <v>16.424582338784788</v>
      </c>
      <c r="K1743" s="1">
        <f t="shared" si="1956"/>
        <v>17.11366445661362</v>
      </c>
      <c r="L1743" s="1">
        <f t="shared" ref="L1743:O1743" si="1959">L4</f>
        <v>17.771672043082805</v>
      </c>
      <c r="M1743" s="1">
        <f t="shared" si="1959"/>
        <v>18.429694764696794</v>
      </c>
      <c r="N1743" s="1">
        <f t="shared" si="1959"/>
        <v>18.341189404175257</v>
      </c>
      <c r="O1743" s="1">
        <f t="shared" si="1959"/>
        <v>18.25268033279049</v>
      </c>
      <c r="P1743" s="1">
        <f t="shared" si="1958"/>
        <v>18.16418490920184</v>
      </c>
      <c r="Q1743" s="1">
        <f t="shared" si="1958"/>
        <v>18.075688114439451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7.5116872946227655</v>
      </c>
      <c r="G1744" s="1">
        <f t="shared" si="1956"/>
        <v>7.5431564507761593</v>
      </c>
      <c r="H1744" s="1">
        <f t="shared" si="1956"/>
        <v>7.5903621307039391</v>
      </c>
      <c r="I1744" s="1">
        <f t="shared" si="1956"/>
        <v>7.6690430145114998</v>
      </c>
      <c r="J1744" s="1">
        <f t="shared" si="1956"/>
        <v>7.6690390177418308</v>
      </c>
      <c r="K1744" s="1">
        <f t="shared" si="1956"/>
        <v>7.6690487272441032</v>
      </c>
      <c r="L1744" s="1">
        <f t="shared" ref="L1744:O1744" si="1960">L5</f>
        <v>7.6690426259119757</v>
      </c>
      <c r="M1744" s="1">
        <f t="shared" si="1960"/>
        <v>7.6690525256567508</v>
      </c>
      <c r="N1744" s="1">
        <f t="shared" si="1960"/>
        <v>7.6690461227118947</v>
      </c>
      <c r="O1744" s="1">
        <f t="shared" si="1960"/>
        <v>7.6690371860665039</v>
      </c>
      <c r="P1744" s="1">
        <f t="shared" si="1958"/>
        <v>7.6690415063215722</v>
      </c>
      <c r="Q1744" s="1">
        <f t="shared" si="1958"/>
        <v>7.6690444902238797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3.1682610461771143</v>
      </c>
      <c r="G1745" s="1">
        <f t="shared" si="1956"/>
        <v>3.495686463600244</v>
      </c>
      <c r="H1745" s="1">
        <f t="shared" si="1956"/>
        <v>3.9868274266565344</v>
      </c>
      <c r="I1745" s="1">
        <f t="shared" si="1956"/>
        <v>4.8054010088607937</v>
      </c>
      <c r="J1745" s="1">
        <f t="shared" si="1956"/>
        <v>4.8053957113983525</v>
      </c>
      <c r="K1745" s="1">
        <f t="shared" si="1956"/>
        <v>4.8054071690259645</v>
      </c>
      <c r="L1745" s="1">
        <f t="shared" ref="L1745:O1745" si="1961">L6</f>
        <v>4.8054013005389651</v>
      </c>
      <c r="M1745" s="1">
        <f t="shared" si="1961"/>
        <v>4.8054103627762847</v>
      </c>
      <c r="N1745" s="1">
        <f t="shared" si="1961"/>
        <v>4.8054047148213277</v>
      </c>
      <c r="O1745" s="1">
        <f t="shared" si="1961"/>
        <v>4.8053954397519041</v>
      </c>
      <c r="P1745" s="1">
        <f t="shared" si="1958"/>
        <v>4.8053995931105709</v>
      </c>
      <c r="Q1745" s="1">
        <f t="shared" si="1958"/>
        <v>4.8054037413563648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24.541990858232104</v>
      </c>
      <c r="G1746" s="1">
        <f t="shared" si="1956"/>
        <v>26.74268363021649</v>
      </c>
      <c r="H1746" s="1">
        <f t="shared" si="1956"/>
        <v>24.800039301222242</v>
      </c>
      <c r="I1746" s="1">
        <f t="shared" si="1956"/>
        <v>21.604397321838849</v>
      </c>
      <c r="J1746" s="1">
        <f t="shared" si="1956"/>
        <v>20.837701920211021</v>
      </c>
      <c r="K1746" s="1">
        <f t="shared" si="1956"/>
        <v>24.279529059893289</v>
      </c>
      <c r="L1746" s="1">
        <f t="shared" ref="L1746:O1746" si="1962">L7</f>
        <v>37.85569305800734</v>
      </c>
      <c r="M1746" s="1">
        <f t="shared" si="1962"/>
        <v>37.197735272338804</v>
      </c>
      <c r="N1746" s="1">
        <f t="shared" si="1962"/>
        <v>37.28620523311011</v>
      </c>
      <c r="O1746" s="1">
        <f t="shared" si="1962"/>
        <v>37.374719662527994</v>
      </c>
      <c r="P1746" s="1">
        <f t="shared" si="1958"/>
        <v>37.463218133245988</v>
      </c>
      <c r="Q1746" s="1">
        <f t="shared" si="1958"/>
        <v>37.551706166630836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70.032355604818264</v>
      </c>
      <c r="G1747" s="1">
        <f t="shared" si="1956"/>
        <v>70.328992405800619</v>
      </c>
      <c r="H1747" s="1">
        <f t="shared" si="1956"/>
        <v>70.086782939146033</v>
      </c>
      <c r="I1747" s="1">
        <f t="shared" si="1956"/>
        <v>69.140578194748457</v>
      </c>
      <c r="J1747" s="1">
        <f t="shared" si="1956"/>
        <v>69.039963812175372</v>
      </c>
      <c r="K1747" s="1">
        <f t="shared" si="1956"/>
        <v>78.225045105220929</v>
      </c>
      <c r="L1747" s="1">
        <f t="shared" ref="L1747:O1747" si="1963">L8</f>
        <v>81.511609469706826</v>
      </c>
      <c r="M1747" s="1">
        <f t="shared" si="1963"/>
        <v>83.828025354781431</v>
      </c>
      <c r="N1747" s="1">
        <f t="shared" si="1963"/>
        <v>81.469594748122944</v>
      </c>
      <c r="O1747" s="1">
        <f t="shared" si="1963"/>
        <v>80.262409322155193</v>
      </c>
      <c r="P1747" s="1">
        <f t="shared" si="1958"/>
        <v>80.260585610531251</v>
      </c>
      <c r="Q1747" s="1">
        <f t="shared" si="1958"/>
        <v>80.268013984388972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35.931653671846135</v>
      </c>
      <c r="G1748" s="1">
        <f t="shared" si="1956"/>
        <v>36.228379167659824</v>
      </c>
      <c r="H1748" s="1">
        <f t="shared" si="1956"/>
        <v>35.984505873253461</v>
      </c>
      <c r="I1748" s="1">
        <f t="shared" si="1956"/>
        <v>35.039988175931114</v>
      </c>
      <c r="J1748" s="1">
        <f t="shared" si="1956"/>
        <v>34.937625492407314</v>
      </c>
      <c r="K1748" s="1">
        <f t="shared" si="1956"/>
        <v>37.252439603209581</v>
      </c>
      <c r="L1748" s="1">
        <f t="shared" ref="L1748:O1748" si="1964">L9</f>
        <v>38.651835668340468</v>
      </c>
      <c r="M1748" s="1">
        <f t="shared" si="1964"/>
        <v>39.221652725074335</v>
      </c>
      <c r="N1748" s="1">
        <f t="shared" si="1964"/>
        <v>36.862579505431142</v>
      </c>
      <c r="O1748" s="1">
        <f t="shared" si="1964"/>
        <v>35.620375423417968</v>
      </c>
      <c r="P1748" s="1">
        <f t="shared" si="1958"/>
        <v>35.61849015764281</v>
      </c>
      <c r="Q1748" s="1">
        <f t="shared" si="1958"/>
        <v>35.620123552868449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34.100701932972129</v>
      </c>
      <c r="G1749" s="1">
        <f t="shared" si="1956"/>
        <v>34.100613238140795</v>
      </c>
      <c r="H1749" s="1">
        <f t="shared" si="1956"/>
        <v>34.102277065892572</v>
      </c>
      <c r="I1749" s="1">
        <f t="shared" si="1956"/>
        <v>34.10059001881735</v>
      </c>
      <c r="J1749" s="1">
        <f t="shared" si="1956"/>
        <v>34.102338319768059</v>
      </c>
      <c r="K1749" s="1">
        <f t="shared" si="1956"/>
        <v>40.972605502011348</v>
      </c>
      <c r="L1749" s="1">
        <f t="shared" ref="L1749:O1749" si="1965">L10</f>
        <v>42.859773801366366</v>
      </c>
      <c r="M1749" s="1">
        <f t="shared" si="1965"/>
        <v>44.606372629707096</v>
      </c>
      <c r="N1749" s="1">
        <f t="shared" si="1965"/>
        <v>44.607015242691801</v>
      </c>
      <c r="O1749" s="1">
        <f t="shared" si="1965"/>
        <v>44.642033898737225</v>
      </c>
      <c r="P1749" s="1">
        <f t="shared" si="1958"/>
        <v>44.642095452888448</v>
      </c>
      <c r="Q1749" s="1">
        <f t="shared" si="1958"/>
        <v>44.647890431520523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3.7981379694889736</v>
      </c>
      <c r="G1750" s="1">
        <f t="shared" si="1956"/>
        <v>11.281453368333592</v>
      </c>
      <c r="H1750" s="1">
        <f t="shared" si="1956"/>
        <v>12.540448004364302</v>
      </c>
      <c r="I1750" s="1">
        <f t="shared" si="1956"/>
        <v>12.540465505855078</v>
      </c>
      <c r="J1750" s="1">
        <f t="shared" si="1956"/>
        <v>12.540474499654826</v>
      </c>
      <c r="K1750" s="1">
        <f t="shared" si="1956"/>
        <v>12.556730790415383</v>
      </c>
      <c r="L1750" s="1">
        <f t="shared" ref="L1750:O1750" si="1966">L11</f>
        <v>16.775675122708943</v>
      </c>
      <c r="M1750" s="1">
        <f t="shared" si="1966"/>
        <v>16.776133146361563</v>
      </c>
      <c r="N1750" s="1">
        <f t="shared" si="1966"/>
        <v>16.776152019405721</v>
      </c>
      <c r="O1750" s="1">
        <f t="shared" si="1966"/>
        <v>18.837492212881937</v>
      </c>
      <c r="P1750" s="1">
        <f t="shared" si="1958"/>
        <v>18.837621561477402</v>
      </c>
      <c r="Q1750" s="1">
        <f t="shared" si="1958"/>
        <v>18.850072411332988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149.43055883755889</v>
      </c>
      <c r="G1751" s="1">
        <f t="shared" si="1956"/>
        <v>125.61378541504263</v>
      </c>
      <c r="H1751" s="1">
        <f t="shared" si="1956"/>
        <v>136.80158334585715</v>
      </c>
      <c r="I1751" s="1">
        <f t="shared" si="1956"/>
        <v>152.03656135603194</v>
      </c>
      <c r="J1751" s="1">
        <f t="shared" si="1956"/>
        <v>152.97122909100199</v>
      </c>
      <c r="K1751" s="1">
        <f t="shared" si="1956"/>
        <v>155.32424160939263</v>
      </c>
      <c r="L1751" s="1">
        <f t="shared" ref="L1751:O1751" si="1967">L12</f>
        <v>157.33694002632868</v>
      </c>
      <c r="M1751" s="1">
        <f t="shared" si="1967"/>
        <v>158.44691542344572</v>
      </c>
      <c r="N1751" s="1">
        <f t="shared" si="1967"/>
        <v>162.41157094242823</v>
      </c>
      <c r="O1751" s="1">
        <f t="shared" si="1967"/>
        <v>160.37547753795184</v>
      </c>
      <c r="P1751" s="1">
        <f t="shared" si="1958"/>
        <v>160.12832664210742</v>
      </c>
      <c r="Q1751" s="1">
        <f t="shared" si="1958"/>
        <v>162.28325734923084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66.745699666179078</v>
      </c>
      <c r="G1752" s="1">
        <f t="shared" si="1968"/>
        <v>49.798853935380883</v>
      </c>
      <c r="H1752" s="1">
        <f t="shared" si="1968"/>
        <v>68.895853448045358</v>
      </c>
      <c r="I1752" s="1">
        <f t="shared" si="1968"/>
        <v>67.311929100741168</v>
      </c>
      <c r="J1752" s="1">
        <f t="shared" si="1968"/>
        <v>69.602706124971121</v>
      </c>
      <c r="K1752" s="1">
        <f t="shared" si="1968"/>
        <v>71.937099414999579</v>
      </c>
      <c r="L1752" s="1">
        <f t="shared" ref="L1752:O1752" si="1969">L13</f>
        <v>73.091686484683819</v>
      </c>
      <c r="M1752" s="1">
        <f t="shared" si="1969"/>
        <v>74.836095796399377</v>
      </c>
      <c r="N1752" s="1">
        <f t="shared" si="1969"/>
        <v>74.836092871661194</v>
      </c>
      <c r="O1752" s="1">
        <f t="shared" si="1969"/>
        <v>74.836088999309837</v>
      </c>
      <c r="P1752" s="1">
        <f t="shared" si="1958"/>
        <v>74.836086099863181</v>
      </c>
      <c r="Q1752" s="1">
        <f t="shared" si="1958"/>
        <v>74.836049690777074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66.632439430631521</v>
      </c>
      <c r="G1753" s="1">
        <f t="shared" si="1968"/>
        <v>55.764113418267996</v>
      </c>
      <c r="H1753" s="1">
        <f t="shared" si="1968"/>
        <v>65.580722788634432</v>
      </c>
      <c r="I1753" s="1">
        <f t="shared" si="1968"/>
        <v>67.330329908696655</v>
      </c>
      <c r="J1753" s="1">
        <f t="shared" si="1968"/>
        <v>66.883761789802321</v>
      </c>
      <c r="K1753" s="1">
        <f t="shared" si="1968"/>
        <v>66.377678966756832</v>
      </c>
      <c r="L1753" s="1">
        <f t="shared" ref="L1753:O1753" si="1970">L14</f>
        <v>67.051300997199874</v>
      </c>
      <c r="M1753" s="1">
        <f t="shared" si="1970"/>
        <v>66.284093628460596</v>
      </c>
      <c r="N1753" s="1">
        <f t="shared" si="1970"/>
        <v>66.284104996005112</v>
      </c>
      <c r="O1753" s="1">
        <f t="shared" si="1970"/>
        <v>66.284123943911311</v>
      </c>
      <c r="P1753" s="1">
        <f t="shared" si="1958"/>
        <v>66.284145374425592</v>
      </c>
      <c r="Q1753" s="1">
        <f t="shared" si="1958"/>
        <v>66.28427133594181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16.052419740748281</v>
      </c>
      <c r="G1754" s="1">
        <f t="shared" si="1968"/>
        <v>20.050818061393748</v>
      </c>
      <c r="H1754" s="1">
        <f t="shared" si="1968"/>
        <v>2.3250071091773683</v>
      </c>
      <c r="I1754" s="1">
        <f t="shared" si="1968"/>
        <v>17.394302346594131</v>
      </c>
      <c r="J1754" s="1">
        <f t="shared" si="1968"/>
        <v>16.484761176228535</v>
      </c>
      <c r="K1754" s="1">
        <f t="shared" si="1968"/>
        <v>17.009463227636211</v>
      </c>
      <c r="L1754" s="1">
        <f t="shared" ref="L1754:O1754" si="1971">L15</f>
        <v>17.19395254444499</v>
      </c>
      <c r="M1754" s="1">
        <f t="shared" si="1971"/>
        <v>17.326725998585754</v>
      </c>
      <c r="N1754" s="1">
        <f t="shared" si="1971"/>
        <v>21.291373074761896</v>
      </c>
      <c r="O1754" s="1">
        <f t="shared" si="1971"/>
        <v>19.255264594730711</v>
      </c>
      <c r="P1754" s="1">
        <f t="shared" si="1958"/>
        <v>19.008095167818659</v>
      </c>
      <c r="Q1754" s="1">
        <f t="shared" si="1958"/>
        <v>21.162936322511943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12.55647937742852</v>
      </c>
      <c r="G1755" s="1">
        <f t="shared" si="1968"/>
        <v>16.522278776394089</v>
      </c>
      <c r="H1755" s="1">
        <f t="shared" si="1968"/>
        <v>32.055558269840489</v>
      </c>
      <c r="I1755" s="1">
        <f t="shared" si="1968"/>
        <v>54.491787494554607</v>
      </c>
      <c r="J1755" s="1">
        <f t="shared" si="1968"/>
        <v>96.629438163520604</v>
      </c>
      <c r="K1755" s="1">
        <f t="shared" si="1968"/>
        <v>145.35392049103774</v>
      </c>
      <c r="L1755" s="1">
        <f t="shared" ref="L1755:O1755" si="1972">L16</f>
        <v>167.06742193973699</v>
      </c>
      <c r="M1755" s="1">
        <f t="shared" si="1972"/>
        <v>176.15611946818939</v>
      </c>
      <c r="N1755" s="1">
        <f t="shared" si="1972"/>
        <v>179.99714272990127</v>
      </c>
      <c r="O1755" s="1">
        <f t="shared" si="1972"/>
        <v>180.0006207312268</v>
      </c>
      <c r="P1755" s="1">
        <f t="shared" si="1958"/>
        <v>180.0003751257465</v>
      </c>
      <c r="Q1755" s="1">
        <f t="shared" si="1958"/>
        <v>180.001223879478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0.52409882104855499</v>
      </c>
      <c r="G1756" s="1">
        <f t="shared" si="1968"/>
        <v>0.54539070251006194</v>
      </c>
      <c r="H1756" s="1">
        <f t="shared" si="1968"/>
        <v>0.50326330090558735</v>
      </c>
      <c r="I1756" s="1">
        <f t="shared" si="1968"/>
        <v>0.86572829556610198</v>
      </c>
      <c r="J1756" s="1">
        <f t="shared" si="1968"/>
        <v>0.91221431617071636</v>
      </c>
      <c r="K1756" s="1">
        <f t="shared" si="1968"/>
        <v>0.91284457106878403</v>
      </c>
      <c r="L1756" s="1">
        <f t="shared" ref="L1756:O1756" si="1973">L17</f>
        <v>1.0202137067365071</v>
      </c>
      <c r="M1756" s="1">
        <f t="shared" si="1973"/>
        <v>1.0210773446320862</v>
      </c>
      <c r="N1756" s="1">
        <f t="shared" si="1973"/>
        <v>1.023617872814879</v>
      </c>
      <c r="O1756" s="1">
        <f t="shared" si="1973"/>
        <v>1.0246676534383137</v>
      </c>
      <c r="P1756" s="1">
        <f t="shared" si="1958"/>
        <v>1.0250828472217932</v>
      </c>
      <c r="Q1756" s="1">
        <f t="shared" si="1958"/>
        <v>1.0251826518263669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18.873094866682301</v>
      </c>
      <c r="G1757" s="1">
        <f t="shared" si="1968"/>
        <v>22.216993242513894</v>
      </c>
      <c r="H1757" s="1">
        <f t="shared" si="1968"/>
        <v>26.70815228420587</v>
      </c>
      <c r="I1757" s="1">
        <f t="shared" si="1968"/>
        <v>40.786695939623129</v>
      </c>
      <c r="J1757" s="1">
        <f t="shared" si="1968"/>
        <v>61.143079701786299</v>
      </c>
      <c r="K1757" s="1">
        <f t="shared" si="1968"/>
        <v>76.091791509460236</v>
      </c>
      <c r="L1757" s="1">
        <f t="shared" ref="L1757:O1757" si="1974">L18</f>
        <v>84.023419216512238</v>
      </c>
      <c r="M1757" s="1">
        <f t="shared" si="1974"/>
        <v>90.139823226451213</v>
      </c>
      <c r="N1757" s="1">
        <f t="shared" si="1974"/>
        <v>91.688053238804656</v>
      </c>
      <c r="O1757" s="1">
        <f t="shared" si="1974"/>
        <v>93.704573437564079</v>
      </c>
      <c r="P1757" s="1">
        <f t="shared" si="1958"/>
        <v>93.631909895827107</v>
      </c>
      <c r="Q1757" s="1">
        <f t="shared" si="1958"/>
        <v>95.857049251625995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1.6477043329003582E-3</v>
      </c>
      <c r="L1758" s="1">
        <f t="shared" ref="L1758:O1758" si="1975">L19</f>
        <v>0.43120807284903595</v>
      </c>
      <c r="M1758" s="1">
        <f t="shared" si="1975"/>
        <v>0.4271052603951847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22.413664104915583</v>
      </c>
      <c r="G1759" s="3">
        <f t="shared" si="1976"/>
        <v>24.431124853251287</v>
      </c>
      <c r="H1759" s="3">
        <f t="shared" si="1976"/>
        <v>28.999621861318293</v>
      </c>
      <c r="I1759" s="3">
        <f t="shared" si="1976"/>
        <v>33.281014350636475</v>
      </c>
      <c r="J1759" s="3">
        <f t="shared" si="1976"/>
        <v>43.304670691845516</v>
      </c>
      <c r="K1759" s="3">
        <f t="shared" si="1976"/>
        <v>53.487793360045004</v>
      </c>
      <c r="L1759" s="3">
        <f t="shared" ref="L1759:O1759" si="1977">SUM(L1760,L1762,L1766,L1770,L1786,L1793,L1801,L1803,L1811,L1815,L1809)</f>
        <v>57.8748387278754</v>
      </c>
      <c r="M1759" s="3">
        <f t="shared" si="1977"/>
        <v>61.547936949919844</v>
      </c>
      <c r="N1759" s="3">
        <f t="shared" si="1977"/>
        <v>62.975238221585371</v>
      </c>
      <c r="O1759" s="3">
        <f t="shared" si="1977"/>
        <v>64.615848674040109</v>
      </c>
      <c r="P1759" s="3">
        <f>SUM(P1760,P1762,P1766,P1770,P1786,P1793,P1801,P1803,P1811,P1815,P1809)</f>
        <v>64.411070913333305</v>
      </c>
      <c r="Q1759" s="3">
        <f>SUM(Q1760,Q1762,Q1766,Q1770,Q1786,Q1793,Q1801,Q1803,Q1811,Q1815,Q1809)</f>
        <v>65.137490633748513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3.0935584536034724</v>
      </c>
      <c r="G1760" s="1">
        <f t="shared" ref="G1760:O1760" si="1978">+G1761</f>
        <v>3.0935572400886446</v>
      </c>
      <c r="H1760" s="1">
        <f t="shared" si="1978"/>
        <v>2.9318087624860385</v>
      </c>
      <c r="I1760" s="1">
        <f t="shared" si="1978"/>
        <v>2.7577471868650245</v>
      </c>
      <c r="J1760" s="1">
        <f t="shared" si="1978"/>
        <v>2.1742330082239869</v>
      </c>
      <c r="K1760" s="1">
        <f t="shared" si="1978"/>
        <v>1.3531599419702325</v>
      </c>
      <c r="L1760" s="1">
        <f t="shared" si="1978"/>
        <v>0.35675149083800561</v>
      </c>
      <c r="M1760" s="1">
        <f t="shared" si="1978"/>
        <v>1.629295959504415</v>
      </c>
      <c r="N1760" s="1">
        <f t="shared" si="1978"/>
        <v>1.5972939289623018</v>
      </c>
      <c r="O1760" s="1">
        <f t="shared" si="1978"/>
        <v>1.5087613848397887</v>
      </c>
      <c r="P1760" s="1">
        <f>+P1761</f>
        <v>1.5087680099108434</v>
      </c>
      <c r="Q1760" s="1">
        <f>+Q1761</f>
        <v>1.5088343275375924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3.0935584536034724</v>
      </c>
      <c r="G1761" s="1">
        <f>'[1]Electricity and CHPs_CAP'!C$14</f>
        <v>3.0935572400886446</v>
      </c>
      <c r="H1761" s="1">
        <f>'[1]Electricity and CHPs_CAP'!D$14</f>
        <v>2.9318087624860385</v>
      </c>
      <c r="I1761" s="1">
        <f>'[1]Electricity and CHPs_CAP'!E$14</f>
        <v>2.7577471868650245</v>
      </c>
      <c r="J1761" s="1">
        <f>'[1]Electricity and CHPs_CAP'!F$14</f>
        <v>2.1742330082239869</v>
      </c>
      <c r="K1761" s="1">
        <f>'[1]Electricity and CHPs_CAP'!G$14</f>
        <v>1.3531599419702325</v>
      </c>
      <c r="L1761" s="1">
        <f>'[1]Electricity and CHPs_CAP'!H$14</f>
        <v>0.35675149083800561</v>
      </c>
      <c r="M1761" s="1">
        <f>'[1]Electricity and CHPs_CAP'!I$14</f>
        <v>1.629295959504415</v>
      </c>
      <c r="N1761" s="1">
        <f>'[1]Electricity and CHPs_CAP'!J$14</f>
        <v>1.5972939289623018</v>
      </c>
      <c r="O1761" s="1">
        <f>'[1]Electricity and CHPs_CAP'!K$14</f>
        <v>1.5087613848397887</v>
      </c>
      <c r="P1761" s="1">
        <f>'[1]Electricity and CHPs_CAP'!L$14</f>
        <v>1.5087680099108434</v>
      </c>
      <c r="Q1761" s="1">
        <f>'[1]Electricity and CHPs_CAP'!M$14</f>
        <v>1.5088343275375924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16.127055587831542</v>
      </c>
      <c r="H1762" s="1">
        <f t="shared" si="1980"/>
        <v>16.595458952438058</v>
      </c>
      <c r="I1762" s="1">
        <f t="shared" si="1980"/>
        <v>16.844800415182146</v>
      </c>
      <c r="J1762" s="1">
        <f t="shared" si="1980"/>
        <v>16.937672891313159</v>
      </c>
      <c r="K1762" s="1">
        <f t="shared" si="1980"/>
        <v>16.938415235378116</v>
      </c>
      <c r="L1762" s="1">
        <f t="shared" ref="L1762:O1762" si="1981">SUM(L1763:L1765)</f>
        <v>17.313822288044243</v>
      </c>
      <c r="M1762" s="1">
        <f t="shared" si="1981"/>
        <v>17.389898058928235</v>
      </c>
      <c r="N1762" s="1">
        <f t="shared" si="1981"/>
        <v>17.389911112261288</v>
      </c>
      <c r="O1762" s="1">
        <f t="shared" si="1981"/>
        <v>17.390332493863227</v>
      </c>
      <c r="P1762" s="1">
        <f>SUM(P1763:P1765)</f>
        <v>17.39038637620688</v>
      </c>
      <c r="Q1762" s="1">
        <f>SUM(Q1763:Q1765)</f>
        <v>17.395493662315868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7.3465251559479139</v>
      </c>
      <c r="H1763" s="1">
        <f>'[1]Electricity and CHPs_CAP'!D$15</f>
        <v>7.3727325376194326</v>
      </c>
      <c r="I1763" s="1">
        <f>'[1]Electricity and CHPs_CAP'!E$15</f>
        <v>7.4170611313312556</v>
      </c>
      <c r="J1763" s="1">
        <f>'[1]Electricity and CHPs_CAP'!F$15</f>
        <v>7.4233150350789847</v>
      </c>
      <c r="K1763" s="1">
        <f>'[1]Electricity and CHPs_CAP'!G$15</f>
        <v>7.4240497588624965</v>
      </c>
      <c r="L1763" s="1">
        <f>'[1]Electricity and CHPs_CAP'!H$15</f>
        <v>7.6743672210280716</v>
      </c>
      <c r="M1763" s="1">
        <f>'[1]Electricity and CHPs_CAP'!I$15</f>
        <v>7.7282562901740919</v>
      </c>
      <c r="N1763" s="1">
        <f>'[1]Electricity and CHPs_CAP'!J$15</f>
        <v>7.7282618571432034</v>
      </c>
      <c r="O1763" s="1">
        <f>'[1]Electricity and CHPs_CAP'!K$15</f>
        <v>7.7282804134709639</v>
      </c>
      <c r="P1763" s="1">
        <f>'[1]Electricity and CHPs_CAP'!L$15</f>
        <v>7.7282915819469498</v>
      </c>
      <c r="Q1763" s="1">
        <f>'[1]Electricity and CHPs_CAP'!M$15</f>
        <v>7.7283243164445405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4.8085455086803499</v>
      </c>
      <c r="H1764" s="1">
        <f>'[1]Electricity and CHPs_CAP'!D$16</f>
        <v>4.862320437736396</v>
      </c>
      <c r="I1764" s="1">
        <f>'[1]Electricity and CHPs_CAP'!E$16</f>
        <v>5.0673333067686617</v>
      </c>
      <c r="J1764" s="1">
        <f>'[1]Electricity and CHPs_CAP'!F$16</f>
        <v>5.1539377778216249</v>
      </c>
      <c r="K1764" s="1">
        <f>'[1]Electricity and CHPs_CAP'!G$16</f>
        <v>5.1539406716224043</v>
      </c>
      <c r="L1764" s="1">
        <f>'[1]Electricity and CHPs_CAP'!H$16</f>
        <v>5.278965652072519</v>
      </c>
      <c r="M1764" s="1">
        <f>'[1]Electricity and CHPs_CAP'!I$16</f>
        <v>5.300829517437184</v>
      </c>
      <c r="N1764" s="1">
        <f>'[1]Electricity and CHPs_CAP'!J$16</f>
        <v>5.3008343597996586</v>
      </c>
      <c r="O1764" s="1">
        <f>'[1]Electricity and CHPs_CAP'!K$16</f>
        <v>5.300896474419571</v>
      </c>
      <c r="P1764" s="1">
        <f>'[1]Electricity and CHPs_CAP'!L$16</f>
        <v>5.3009265465683928</v>
      </c>
      <c r="Q1764" s="1">
        <f>'[1]Electricity and CHPs_CAP'!M$16</f>
        <v>5.3043366309540527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3.97198492320328</v>
      </c>
      <c r="H1765" s="1">
        <f>'[1]Electricity and CHPs_CAP'!D$17</f>
        <v>4.3604059770822294</v>
      </c>
      <c r="I1765" s="1">
        <f>'[1]Electricity and CHPs_CAP'!E$17</f>
        <v>4.3604059770822294</v>
      </c>
      <c r="J1765" s="1">
        <f>'[1]Electricity and CHPs_CAP'!F$17</f>
        <v>4.3604200784125489</v>
      </c>
      <c r="K1765" s="1">
        <f>'[1]Electricity and CHPs_CAP'!G$17</f>
        <v>4.3604248048932162</v>
      </c>
      <c r="L1765" s="1">
        <f>'[1]Electricity and CHPs_CAP'!H$17</f>
        <v>4.3604894149436539</v>
      </c>
      <c r="M1765" s="1">
        <f>'[1]Electricity and CHPs_CAP'!I$17</f>
        <v>4.3608122513169594</v>
      </c>
      <c r="N1765" s="1">
        <f>'[1]Electricity and CHPs_CAP'!J$17</f>
        <v>4.3608148953184278</v>
      </c>
      <c r="O1765" s="1">
        <f>'[1]Electricity and CHPs_CAP'!K$17</f>
        <v>4.3611556059726926</v>
      </c>
      <c r="P1765" s="1">
        <f>'[1]Electricity and CHPs_CAP'!L$17</f>
        <v>4.3611682476915385</v>
      </c>
      <c r="Q1765" s="1">
        <f>'[1]Electricity and CHPs_CAP'!M$17</f>
        <v>4.3628327149172739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4.3770761172820125E-2</v>
      </c>
      <c r="G1766" s="1">
        <f t="shared" ref="G1766:K1766" si="1982">SUM(G1767:G1769)</f>
        <v>4.6279568505836657E-2</v>
      </c>
      <c r="H1766" s="1">
        <f t="shared" si="1982"/>
        <v>3.9570678648642839E-2</v>
      </c>
      <c r="I1766" s="1">
        <f t="shared" si="1982"/>
        <v>7.7708075851515346E-2</v>
      </c>
      <c r="J1766" s="1">
        <f t="shared" si="1982"/>
        <v>6.8658697723853579E-2</v>
      </c>
      <c r="K1766" s="1">
        <f t="shared" si="1982"/>
        <v>6.1236298413444745E-2</v>
      </c>
      <c r="L1766" s="1">
        <f t="shared" ref="L1766:O1766" si="1983">SUM(L1767:L1769)</f>
        <v>5.5140860324540894E-2</v>
      </c>
      <c r="M1766" s="1">
        <f t="shared" si="1983"/>
        <v>4.7964335005025345E-2</v>
      </c>
      <c r="N1766" s="1">
        <f t="shared" si="1983"/>
        <v>3.7739565791430414E-3</v>
      </c>
      <c r="O1766" s="1">
        <f t="shared" si="1983"/>
        <v>7.0355256660403686E-3</v>
      </c>
      <c r="P1766" s="1">
        <f>SUM(P1767:P1769)</f>
        <v>7.1745395798427161E-3</v>
      </c>
      <c r="Q1766" s="1">
        <f>SUM(Q1767:Q1769)</f>
        <v>1.2718982590595453E-2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2.8172939440362206E-2</v>
      </c>
      <c r="G1767" s="1">
        <f>'[1]Electricity and CHPs_CAP'!C$18</f>
        <v>2.5862043881401474E-2</v>
      </c>
      <c r="H1767" s="1">
        <f>'[1]Electricity and CHPs_CAP'!D$18</f>
        <v>1.9596820459485194E-2</v>
      </c>
      <c r="I1767" s="1">
        <f>'[1]Electricity and CHPs_CAP'!E$18</f>
        <v>5.8474985980548871E-2</v>
      </c>
      <c r="J1767" s="1">
        <f>'[1]Electricity and CHPs_CAP'!F$18</f>
        <v>5.8638859019969479E-2</v>
      </c>
      <c r="K1767" s="1">
        <f>'[1]Electricity and CHPs_CAP'!G$18</f>
        <v>6.0342002261267486E-2</v>
      </c>
      <c r="L1767" s="1">
        <f>'[1]Electricity and CHPs_CAP'!H$18</f>
        <v>5.4529378641744092E-2</v>
      </c>
      <c r="M1767" s="1">
        <f>'[1]Electricity and CHPs_CAP'!I$18</f>
        <v>4.7289162114291246E-2</v>
      </c>
      <c r="N1767" s="1">
        <f>'[1]Electricity and CHPs_CAP'!J$18</f>
        <v>2.2480275902447651E-3</v>
      </c>
      <c r="O1767" s="1">
        <f>'[1]Electricity and CHPs_CAP'!K$18</f>
        <v>4.8978113895646776E-3</v>
      </c>
      <c r="P1767" s="1">
        <f>'[1]Electricity and CHPs_CAP'!L$18</f>
        <v>4.8286240122601591E-3</v>
      </c>
      <c r="Q1767" s="1">
        <f>'[1]Electricity and CHPs_CAP'!M$18</f>
        <v>8.3745621508250715E-3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7.2932476786460899E-3</v>
      </c>
      <c r="G1768" s="1">
        <f>'[1]Electricity and CHPs_CAP'!C$28</f>
        <v>2.7753963474667779E-3</v>
      </c>
      <c r="H1768" s="1">
        <f>'[1]Electricity and CHPs_CAP'!D$28</f>
        <v>2.3350229902331394E-3</v>
      </c>
      <c r="I1768" s="1">
        <f>'[1]Electricity and CHPs_CAP'!E$28</f>
        <v>1.5953310261996954E-3</v>
      </c>
      <c r="J1768" s="1">
        <f>'[1]Electricity and CHPs_CAP'!F$28</f>
        <v>1.4523678492137687E-3</v>
      </c>
      <c r="K1768" s="1">
        <f>'[1]Electricity and CHPs_CAP'!G$28</f>
        <v>8.9429615217726302E-4</v>
      </c>
      <c r="L1768" s="1">
        <f>'[1]Electricity and CHPs_CAP'!H$28</f>
        <v>6.114816827968053E-4</v>
      </c>
      <c r="M1768" s="1">
        <f>'[1]Electricity and CHPs_CAP'!I$28</f>
        <v>6.7517289073410131E-4</v>
      </c>
      <c r="N1768" s="1">
        <f>'[1]Electricity and CHPs_CAP'!J$28</f>
        <v>6.4174706637347629E-4</v>
      </c>
      <c r="O1768" s="1">
        <f>'[1]Electricity and CHPs_CAP'!K$28</f>
        <v>8.6377577336554077E-4</v>
      </c>
      <c r="P1768" s="1">
        <f>'[1]Electricity and CHPs_CAP'!L$28</f>
        <v>7.9049531867602155E-4</v>
      </c>
      <c r="Q1768" s="1">
        <f>'[1]Electricity and CHPs_CAP'!M$28</f>
        <v>1.5945578932403601E-3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8.3045740538118234E-3</v>
      </c>
      <c r="G1769" s="1">
        <f>'[1]Electricity and CHPs_CAP'!C$41</f>
        <v>1.7642128276968407E-2</v>
      </c>
      <c r="H1769" s="1">
        <f>'[1]Electricity and CHPs_CAP'!D$41</f>
        <v>1.7638835198924507E-2</v>
      </c>
      <c r="I1769" s="1">
        <f>'[1]Electricity and CHPs_CAP'!E$41</f>
        <v>1.7637758844766774E-2</v>
      </c>
      <c r="J1769" s="1">
        <f>'[1]Electricity and CHPs_CAP'!F$41</f>
        <v>8.5674708546703247E-3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8.8418192252479998E-4</v>
      </c>
      <c r="O1769" s="1">
        <f>'[1]Electricity and CHPs_CAP'!K$41</f>
        <v>1.2739385031101502E-3</v>
      </c>
      <c r="P1769" s="1">
        <f>'[1]Electricity and CHPs_CAP'!L$41</f>
        <v>1.5554202489065352E-3</v>
      </c>
      <c r="Q1769" s="1">
        <f>'[1]Electricity and CHPs_CAP'!M$41</f>
        <v>2.7498625465300214E-3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0.23515873052893305</v>
      </c>
      <c r="G1770" s="1">
        <f t="shared" ref="G1770:K1770" si="1985">SUM(G1771:G1785)</f>
        <v>0.16997985333197346</v>
      </c>
      <c r="H1770" s="1">
        <f t="shared" si="1985"/>
        <v>0.1775806704885933</v>
      </c>
      <c r="I1770" s="1">
        <f t="shared" si="1985"/>
        <v>0.18556967665250851</v>
      </c>
      <c r="J1770" s="1">
        <f t="shared" si="1985"/>
        <v>0.19545792914238938</v>
      </c>
      <c r="K1770" s="1">
        <f t="shared" si="1985"/>
        <v>0.17828411217307016</v>
      </c>
      <c r="L1770" s="1">
        <f t="shared" ref="L1770:O1770" si="1986">SUM(L1771:L1785)</f>
        <v>0.15036599314823546</v>
      </c>
      <c r="M1770" s="1">
        <f t="shared" si="1986"/>
        <v>0.13629981719859779</v>
      </c>
      <c r="N1770" s="1">
        <f t="shared" si="1986"/>
        <v>0.28238082210308202</v>
      </c>
      <c r="O1770" s="1">
        <f t="shared" si="1986"/>
        <v>0.33627374866641119</v>
      </c>
      <c r="P1770" s="1">
        <f>SUM(P1771:P1785)</f>
        <v>0.38007636557922175</v>
      </c>
      <c r="Q1770" s="1">
        <f>SUM(Q1771:Q1785)</f>
        <v>0.39712810078300975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9.9997294693326001E-5</v>
      </c>
      <c r="L1771" s="1">
        <f>'[1]Electricity and CHPs_CAP'!H$21</f>
        <v>2.4964084928368204E-4</v>
      </c>
      <c r="M1771" s="1">
        <f>'[1]Electricity and CHPs_CAP'!I$21</f>
        <v>5.2433045558084599E-4</v>
      </c>
      <c r="N1771" s="1">
        <f>'[1]Electricity and CHPs_CAP'!J$21</f>
        <v>1.3708011170952411E-3</v>
      </c>
      <c r="O1771" s="1">
        <f>'[1]Electricity and CHPs_CAP'!K$21</f>
        <v>1.7345937890316247E-3</v>
      </c>
      <c r="P1771" s="1">
        <f>'[1]Electricity and CHPs_CAP'!L$21</f>
        <v>2.2704131777896912E-3</v>
      </c>
      <c r="Q1771" s="1">
        <f>'[1]Electricity and CHPs_CAP'!M$21</f>
        <v>2.6849466807256938E-3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5.7282584361748902E-4</v>
      </c>
      <c r="K1772" s="1">
        <f>'[1]Electricity and CHPs_CAP'!G$22</f>
        <v>2.3851758910172125E-3</v>
      </c>
      <c r="L1772" s="1">
        <f>'[1]Electricity and CHPs_CAP'!H$22</f>
        <v>3.0435453317440441E-3</v>
      </c>
      <c r="M1772" s="1">
        <f>'[1]Electricity and CHPs_CAP'!I$22</f>
        <v>3.7400886754889594E-3</v>
      </c>
      <c r="N1772" s="1">
        <f>'[1]Electricity and CHPs_CAP'!J$22</f>
        <v>2.8045555278429637E-2</v>
      </c>
      <c r="O1772" s="1">
        <f>'[1]Electricity and CHPs_CAP'!K$22</f>
        <v>2.7872529726697078E-2</v>
      </c>
      <c r="P1772" s="1">
        <f>'[1]Electricity and CHPs_CAP'!L$22</f>
        <v>3.3930903246931238E-2</v>
      </c>
      <c r="Q1772" s="1">
        <f>'[1]Electricity and CHPs_CAP'!M$22</f>
        <v>4.1257238648901871E-2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2.4719617720287502E-4</v>
      </c>
      <c r="M1773" s="1">
        <f>'[1]Electricity and CHPs_CAP'!I$23</f>
        <v>5.1311462914535621E-4</v>
      </c>
      <c r="N1773" s="1">
        <f>'[1]Electricity and CHPs_CAP'!J$23</f>
        <v>5.422517316785553E-2</v>
      </c>
      <c r="O1773" s="1">
        <f>'[1]Electricity and CHPs_CAP'!K$23</f>
        <v>0.10117571880087164</v>
      </c>
      <c r="P1773" s="1">
        <f>'[1]Electricity and CHPs_CAP'!L$23</f>
        <v>0.11078345685445819</v>
      </c>
      <c r="Q1773" s="1">
        <f>'[1]Electricity and CHPs_CAP'!M$23</f>
        <v>0.11067075269412996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5.6050897011539494E-2</v>
      </c>
      <c r="G1774" s="1">
        <f>IF('[1]Electricity and CHPs_CAP'!C$24&lt;0,0,'[1]Electricity and CHPs_CAP'!C$24)</f>
        <v>3.3484851220544343E-4</v>
      </c>
      <c r="H1774" s="1">
        <f>IF('[1]Electricity and CHPs_CAP'!D$24&lt;0,0,'[1]Electricity and CHPs_CAP'!D$24)</f>
        <v>3.3451506862644531E-4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2.7194568821405703E-2</v>
      </c>
      <c r="G1776" s="1">
        <f>'[1]Electricity and CHPs_CAP'!C$39</f>
        <v>2.0113851891089281E-2</v>
      </c>
      <c r="H1776" s="1">
        <f>'[1]Electricity and CHPs_CAP'!D$39</f>
        <v>1.3072093547191244E-2</v>
      </c>
      <c r="I1776" s="1">
        <f>'[1]Electricity and CHPs_CAP'!E$39</f>
        <v>2.3360098277035099E-2</v>
      </c>
      <c r="J1776" s="1">
        <f>'[1]Electricity and CHPs_CAP'!F$39</f>
        <v>3.8474856862431031E-2</v>
      </c>
      <c r="K1776" s="1">
        <f>'[1]Electricity and CHPs_CAP'!G$39</f>
        <v>3.8474729515627887E-2</v>
      </c>
      <c r="L1776" s="1">
        <f>'[1]Electricity and CHPs_CAP'!H$39</f>
        <v>3.2297622059982184E-2</v>
      </c>
      <c r="M1776" s="1">
        <f>'[1]Electricity and CHPs_CAP'!I$39</f>
        <v>1.1838212648038651E-2</v>
      </c>
      <c r="N1776" s="1">
        <f>'[1]Electricity and CHPs_CAP'!J$39</f>
        <v>6.0491683355110917E-2</v>
      </c>
      <c r="O1776" s="1">
        <f>'[1]Electricity and CHPs_CAP'!K$39</f>
        <v>5.702225332493073E-2</v>
      </c>
      <c r="P1776" s="1">
        <f>'[1]Electricity and CHPs_CAP'!L$39</f>
        <v>6.7658903467101295E-2</v>
      </c>
      <c r="Q1776" s="1">
        <f>'[1]Electricity and CHPs_CAP'!M$39</f>
        <v>6.7808548423986842E-2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1.03952093438641E-3</v>
      </c>
      <c r="L1777" s="1">
        <f>'[1]Electricity and CHPs_CAP'!H$40</f>
        <v>1.1586126615855299E-3</v>
      </c>
      <c r="M1777" s="1">
        <f>'[1]Electricity and CHPs_CAP'!I$40</f>
        <v>5.1688071552617948E-3</v>
      </c>
      <c r="N1777" s="1">
        <f>'[1]Electricity and CHPs_CAP'!J$40</f>
        <v>1.7060782289160276E-2</v>
      </c>
      <c r="O1777" s="1">
        <f>'[1]Electricity and CHPs_CAP'!K$40</f>
        <v>1.6429773999083422E-2</v>
      </c>
      <c r="P1777" s="1">
        <f>'[1]Electricity and CHPs_CAP'!L$40</f>
        <v>2.3873559154567701E-2</v>
      </c>
      <c r="Q1777" s="1">
        <f>'[1]Electricity and CHPs_CAP'!M$40</f>
        <v>2.6538004731582885E-2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'[1]Electricity and CHPs_CAP'!F$47</f>
        <v>5.93195863963511E-4</v>
      </c>
      <c r="K1778" s="1">
        <f>'[1]Electricity and CHPs_CAP'!G$47</f>
        <v>9.228042689928002E-4</v>
      </c>
      <c r="L1778" s="1">
        <f>'[1]Electricity and CHPs_CAP'!H$47</f>
        <v>1.095218361626597E-3</v>
      </c>
      <c r="M1778" s="1">
        <f>'[1]Electricity and CHPs_CAP'!I$47</f>
        <v>1.0561585113502182E-3</v>
      </c>
      <c r="N1778" s="1">
        <f>'[1]Electricity and CHPs_CAP'!J$47</f>
        <v>7.6315856507988664E-4</v>
      </c>
      <c r="O1778" s="1">
        <f>'[1]Electricity and CHPs_CAP'!K$47</f>
        <v>1.1994021060883118E-3</v>
      </c>
      <c r="P1778" s="1">
        <f>'[1]Electricity and CHPs_CAP'!L$47</f>
        <v>8.3194391169317834E-4</v>
      </c>
      <c r="Q1778" s="1">
        <f>'[1]Electricity and CHPs_CAP'!M$47</f>
        <v>9.3278022410554805E-4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4.1790072457970947E-3</v>
      </c>
      <c r="G1779" s="1">
        <f>'[1]Electricity and CHPs_CAP'!C$48</f>
        <v>1.703682434602628E-3</v>
      </c>
      <c r="H1779" s="1">
        <f>'[1]Electricity and CHPs_CAP'!D$48</f>
        <v>1.6145879463368997E-3</v>
      </c>
      <c r="I1779" s="1">
        <f>'[1]Electricity and CHPs_CAP'!E$48</f>
        <v>1.3864662198639613E-3</v>
      </c>
      <c r="J1779" s="1">
        <f>'[1]Electricity and CHPs_CAP'!F$48</f>
        <v>9.1585605205751156E-4</v>
      </c>
      <c r="K1779" s="1">
        <f>'[1]Electricity and CHPs_CAP'!G$48</f>
        <v>4.6935948851373801E-4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6.8675731401562608E-4</v>
      </c>
      <c r="O1779" s="1">
        <f>'[1]Electricity and CHPs_CAP'!K$48</f>
        <v>1.188673918618714E-3</v>
      </c>
      <c r="P1779" s="1">
        <f>'[1]Electricity and CHPs_CAP'!L$48</f>
        <v>2.1523625999479035E-3</v>
      </c>
      <c r="Q1779" s="1">
        <f>'[1]Electricity and CHPs_CAP'!M$48</f>
        <v>2.5118485371589533E-3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4.0038238824891903E-4</v>
      </c>
      <c r="O1780" s="1">
        <f>'[1]Electricity and CHPs_CAP'!K$49</f>
        <v>7.2083914118489345E-4</v>
      </c>
      <c r="P1780" s="1">
        <f>'[1]Electricity and CHPs_CAP'!L$49</f>
        <v>7.2418322588678485E-4</v>
      </c>
      <c r="Q1780" s="1">
        <f>'[1]Electricity and CHPs_CAP'!M$49</f>
        <v>1.3608874294866206E-3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9.0227356483445504E-3</v>
      </c>
      <c r="G1781" s="1">
        <f>'[1]Electricity and CHPs_CAP'!C$51</f>
        <v>1.450887953804017E-2</v>
      </c>
      <c r="H1781" s="1">
        <f>'[1]Electricity and CHPs_CAP'!D$51</f>
        <v>1.4507146885913187E-2</v>
      </c>
      <c r="I1781" s="1">
        <f>'[1]Electricity and CHPs_CAP'!E$51</f>
        <v>1.4497718978879623E-2</v>
      </c>
      <c r="J1781" s="1">
        <f>'[1]Electricity and CHPs_CAP'!F$51</f>
        <v>1.4363726502335583E-2</v>
      </c>
      <c r="K1781" s="1">
        <f>'[1]Electricity and CHPs_CAP'!G$51</f>
        <v>7.1390821871487545E-3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1.2015411666069929E-3</v>
      </c>
      <c r="O1781" s="1">
        <f>'[1]Electricity and CHPs_CAP'!K$51</f>
        <v>8.6349015183044969E-3</v>
      </c>
      <c r="P1781" s="1">
        <f>'[1]Electricity and CHPs_CAP'!L$51</f>
        <v>9.5323563948228121E-3</v>
      </c>
      <c r="Q1781" s="1">
        <f>'[1]Electricity and CHPs_CAP'!M$51</f>
        <v>1.1356522106639632E-2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1.091159653194637E-3</v>
      </c>
      <c r="O1782" s="1">
        <f>'[1]Electricity and CHPs_CAP'!K$52</f>
        <v>1.9838212806120976E-3</v>
      </c>
      <c r="P1782" s="1">
        <f>'[1]Electricity and CHPs_CAP'!L$52</f>
        <v>1.9944562058609363E-3</v>
      </c>
      <c r="Q1782" s="1">
        <f>'[1]Electricity and CHPs_CAP'!M$52</f>
        <v>3.7782661960160582E-3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7.3511983379242765E-2</v>
      </c>
      <c r="G1783" s="1">
        <f>'[1]Electricity and CHPs_CAP'!C$54</f>
        <v>8.4788828170936123E-2</v>
      </c>
      <c r="H1783" s="1">
        <f>'[1]Electricity and CHPs_CAP'!D$54</f>
        <v>0.10743656458951331</v>
      </c>
      <c r="I1783" s="1">
        <f>'[1]Electricity and CHPs_CAP'!E$54</f>
        <v>0.10744756571859239</v>
      </c>
      <c r="J1783" s="1">
        <f>'[1]Electricity and CHPs_CAP'!F$54</f>
        <v>0.11062105313273685</v>
      </c>
      <c r="K1783" s="1">
        <f>'[1]Electricity and CHPs_CAP'!G$54</f>
        <v>0.1106209642537679</v>
      </c>
      <c r="L1783" s="1">
        <f>'[1]Electricity and CHPs_CAP'!H$54</f>
        <v>0.11227415770681055</v>
      </c>
      <c r="M1783" s="1">
        <f>'[1]Electricity and CHPs_CAP'!I$54</f>
        <v>0.11345910512373196</v>
      </c>
      <c r="N1783" s="1">
        <f>'[1]Electricity and CHPs_CAP'!J$54</f>
        <v>0.11534121047606834</v>
      </c>
      <c r="O1783" s="1">
        <f>'[1]Electricity and CHPs_CAP'!K$54</f>
        <v>0.11558476597880252</v>
      </c>
      <c r="P1783" s="1">
        <f>'[1]Electricity and CHPs_CAP'!L$54</f>
        <v>0.12374244454228825</v>
      </c>
      <c r="Q1783" s="1">
        <f>'[1]Electricity and CHPs_CAP'!M$54</f>
        <v>0.12376317762344392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6.5199538422603467E-2</v>
      </c>
      <c r="G1784" s="1">
        <f>'[1]Electricity and CHPs_CAP'!C$55</f>
        <v>4.8529762785099809E-2</v>
      </c>
      <c r="H1784" s="1">
        <f>'[1]Electricity and CHPs_CAP'!D$55</f>
        <v>4.0615762451012206E-2</v>
      </c>
      <c r="I1784" s="1">
        <f>'[1]Electricity and CHPs_CAP'!E$55</f>
        <v>3.8877827458137448E-2</v>
      </c>
      <c r="J1784" s="1">
        <f>'[1]Electricity and CHPs_CAP'!F$55</f>
        <v>2.9916414885247395E-2</v>
      </c>
      <c r="K1784" s="1">
        <f>'[1]Electricity and CHPs_CAP'!G$55</f>
        <v>1.7132478338922161E-2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1.14599838334275E-3</v>
      </c>
      <c r="O1784" s="1">
        <f>'[1]Electricity and CHPs_CAP'!K$55</f>
        <v>1.6878003213552303E-3</v>
      </c>
      <c r="P1784" s="1">
        <f>'[1]Electricity and CHPs_CAP'!L$55</f>
        <v>1.6978006566720394E-3</v>
      </c>
      <c r="Q1784" s="1">
        <f>'[1]Electricity and CHPs_CAP'!M$55</f>
        <v>2.6442528351871544E-3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5.5661894887327004E-4</v>
      </c>
      <c r="O1785" s="1">
        <f>'[1]Electricity and CHPs_CAP'!K$58</f>
        <v>1.0386747608304193E-3</v>
      </c>
      <c r="P1785" s="1">
        <f>'[1]Electricity and CHPs_CAP'!L$58</f>
        <v>8.8358214120179087E-4</v>
      </c>
      <c r="Q1785" s="1">
        <f>'[1]Electricity and CHPs_CAP'!M$58</f>
        <v>1.8208746516446038E-3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0.43829504723569335</v>
      </c>
      <c r="G1786" s="1">
        <f t="shared" ref="G1786:K1786" si="1989">SUM(G1787:G1792)</f>
        <v>0.39723196555321411</v>
      </c>
      <c r="H1786" s="1">
        <f t="shared" si="1989"/>
        <v>0.39633872751232202</v>
      </c>
      <c r="I1786" s="1">
        <f t="shared" si="1989"/>
        <v>0.36003228953455024</v>
      </c>
      <c r="J1786" s="1">
        <f t="shared" si="1989"/>
        <v>0.41952755568414796</v>
      </c>
      <c r="K1786" s="1">
        <f t="shared" si="1989"/>
        <v>0.46266281659057584</v>
      </c>
      <c r="L1786" s="1">
        <f t="shared" ref="L1786:O1786" si="1990">SUM(L1787:L1792)</f>
        <v>0.57593000968412345</v>
      </c>
      <c r="M1786" s="1">
        <f t="shared" si="1990"/>
        <v>0.55412940088597795</v>
      </c>
      <c r="N1786" s="1">
        <f t="shared" si="1990"/>
        <v>0.53902865282550727</v>
      </c>
      <c r="O1786" s="1">
        <f t="shared" si="1990"/>
        <v>0.53692697340371121</v>
      </c>
      <c r="P1786" s="1">
        <f>SUM(P1787:P1792)</f>
        <v>0.52612053770320011</v>
      </c>
      <c r="Q1786" s="1">
        <f>SUM(Q1787:Q1792)</f>
        <v>0.50029090793004793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0.3120632137845456</v>
      </c>
      <c r="G1787" s="1">
        <f>'[1]Electricity and CHPs_CAP'!C$19</f>
        <v>0.31205330521538016</v>
      </c>
      <c r="H1787" s="1">
        <f>'[1]Electricity and CHPs_CAP'!D$19</f>
        <v>0.31205331465464731</v>
      </c>
      <c r="I1787" s="1">
        <f>'[1]Electricity and CHPs_CAP'!E$19</f>
        <v>0.2759925604455043</v>
      </c>
      <c r="J1787" s="1">
        <f>'[1]Electricity and CHPs_CAP'!F$19</f>
        <v>0.33620506086041652</v>
      </c>
      <c r="K1787" s="1">
        <f>'[1]Electricity and CHPs_CAP'!G$19</f>
        <v>0.3122651836478747</v>
      </c>
      <c r="L1787" s="1">
        <f>'[1]Electricity and CHPs_CAP'!H$19</f>
        <v>0.24092448799051464</v>
      </c>
      <c r="M1787" s="1">
        <f>'[1]Electricity and CHPs_CAP'!I$19</f>
        <v>0.22005913585912773</v>
      </c>
      <c r="N1787" s="1">
        <f>'[1]Electricity and CHPs_CAP'!J$19</f>
        <v>0.20155121353654026</v>
      </c>
      <c r="O1787" s="1">
        <f>'[1]Electricity and CHPs_CAP'!K$19</f>
        <v>0.19027369556746004</v>
      </c>
      <c r="P1787" s="1">
        <f>'[1]Electricity and CHPs_CAP'!L$19</f>
        <v>0.19119214584314992</v>
      </c>
      <c r="Q1787" s="1">
        <f>'[1]Electricity and CHPs_CAP'!M$19</f>
        <v>0.18488974911849138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4.24780107177163E-2</v>
      </c>
      <c r="L1788" s="1">
        <f>'[1]Electricity and CHPs_CAP'!H$20</f>
        <v>0.19094149963179738</v>
      </c>
      <c r="M1788" s="1">
        <f>'[1]Electricity and CHPs_CAP'!I$20</f>
        <v>0.19094150723483769</v>
      </c>
      <c r="N1788" s="1">
        <f>'[1]Electricity and CHPs_CAP'!J$20</f>
        <v>0.19093976453313535</v>
      </c>
      <c r="O1788" s="1">
        <f>'[1]Electricity and CHPs_CAP'!K$20</f>
        <v>0.19089505230080417</v>
      </c>
      <c r="P1788" s="1">
        <f>'[1]Electricity and CHPs_CAP'!L$20</f>
        <v>0.18428810997966741</v>
      </c>
      <c r="Q1788" s="1">
        <f>'[1]Electricity and CHPs_CAP'!M$20</f>
        <v>0.16592949135130808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7.8399548956200688E-2</v>
      </c>
      <c r="G1789" s="1">
        <f>'[1]Electricity and CHPs_CAP'!C$26</f>
        <v>7.1386058500504362E-2</v>
      </c>
      <c r="H1789" s="1">
        <f>'[1]Electricity and CHPs_CAP'!D$26</f>
        <v>7.049281337988382E-2</v>
      </c>
      <c r="I1789" s="1">
        <f>'[1]Electricity and CHPs_CAP'!E$26</f>
        <v>7.0491535377173647E-2</v>
      </c>
      <c r="J1789" s="1">
        <f>'[1]Electricity and CHPs_CAP'!F$26</f>
        <v>6.9927790214006136E-2</v>
      </c>
      <c r="K1789" s="1">
        <f>'[1]Electricity and CHPs_CAP'!G$26</f>
        <v>7.6559717397108165E-2</v>
      </c>
      <c r="L1789" s="1">
        <f>'[1]Electricity and CHPs_CAP'!H$26</f>
        <v>7.0650398566269132E-2</v>
      </c>
      <c r="M1789" s="1">
        <f>'[1]Electricity and CHPs_CAP'!I$26</f>
        <v>4.2764200776385659E-2</v>
      </c>
      <c r="N1789" s="1">
        <f>'[1]Electricity and CHPs_CAP'!J$26</f>
        <v>4.283520790308043E-2</v>
      </c>
      <c r="O1789" s="1">
        <f>'[1]Electricity and CHPs_CAP'!K$26</f>
        <v>4.2852715593068753E-2</v>
      </c>
      <c r="P1789" s="1">
        <f>'[1]Electricity and CHPs_CAP'!L$26</f>
        <v>3.801648355786285E-2</v>
      </c>
      <c r="Q1789" s="1">
        <f>'[1]Electricity and CHPs_CAP'!M$26</f>
        <v>3.8628971816814718E-2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1.7098497108286901E-2</v>
      </c>
      <c r="L1790" s="1">
        <f>'[1]Electricity and CHPs_CAP'!H$27</f>
        <v>4.1323563394879352E-2</v>
      </c>
      <c r="M1790" s="1">
        <f>'[1]Electricity and CHPs_CAP'!I$27</f>
        <v>4.2845919801763964E-2</v>
      </c>
      <c r="N1790" s="1">
        <f>'[1]Electricity and CHPs_CAP'!J$27</f>
        <v>4.6234131741157709E-2</v>
      </c>
      <c r="O1790" s="1">
        <f>'[1]Electricity and CHPs_CAP'!K$27</f>
        <v>5.5443762348620661E-2</v>
      </c>
      <c r="P1790" s="1">
        <f>'[1]Electricity and CHPs_CAP'!L$27</f>
        <v>5.5577567824749624E-2</v>
      </c>
      <c r="Q1790" s="1">
        <f>'[1]Electricity and CHPs_CAP'!M$27</f>
        <v>5.5156531093007832E-2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4.7832284494947058E-2</v>
      </c>
      <c r="G1791" s="1">
        <f>'[1]Electricity and CHPs_CAP'!C$44</f>
        <v>1.379260183732961E-2</v>
      </c>
      <c r="H1791" s="1">
        <f>'[1]Electricity and CHPs_CAP'!D$44</f>
        <v>1.3792599477790851E-2</v>
      </c>
      <c r="I1791" s="1">
        <f>'[1]Electricity and CHPs_CAP'!E$44</f>
        <v>1.3548193711872318E-2</v>
      </c>
      <c r="J1791" s="1">
        <f>'[1]Electricity and CHPs_CAP'!F$44</f>
        <v>1.3394704609725304E-2</v>
      </c>
      <c r="K1791" s="1">
        <f>'[1]Electricity and CHPs_CAP'!G$44</f>
        <v>1.2593046150656201E-2</v>
      </c>
      <c r="L1791" s="1">
        <f>'[1]Electricity and CHPs_CAP'!H$44</f>
        <v>3.9095578031620934E-4</v>
      </c>
      <c r="M1791" s="1">
        <f>'[1]Electricity and CHPs_CAP'!I$44</f>
        <v>3.7826468811709077E-4</v>
      </c>
      <c r="N1791" s="1">
        <f>'[1]Electricity and CHPs_CAP'!J$44</f>
        <v>3.2850933712095989E-4</v>
      </c>
      <c r="O1791" s="1">
        <f>'[1]Electricity and CHPs_CAP'!K$44</f>
        <v>3.2658895487927986E-4</v>
      </c>
      <c r="P1791" s="1">
        <f>'[1]Electricity and CHPs_CAP'!L$44</f>
        <v>1.6703191949527408E-4</v>
      </c>
      <c r="Q1791" s="1">
        <f>'[1]Electricity and CHPs_CAP'!M$44</f>
        <v>2.0663633301075645E-4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1.6683615689335801E-3</v>
      </c>
      <c r="L1792" s="1">
        <f>'[1]Electricity and CHPs_CAP'!H$45</f>
        <v>3.1699104320346887E-2</v>
      </c>
      <c r="M1792" s="1">
        <f>'[1]Electricity and CHPs_CAP'!I$45</f>
        <v>5.7140372525745789E-2</v>
      </c>
      <c r="N1792" s="1">
        <f>'[1]Electricity and CHPs_CAP'!J$45</f>
        <v>5.7139825774472609E-2</v>
      </c>
      <c r="O1792" s="1">
        <f>'[1]Electricity and CHPs_CAP'!K$45</f>
        <v>5.713515863887831E-2</v>
      </c>
      <c r="P1792" s="1">
        <f>'[1]Electricity and CHPs_CAP'!L$45</f>
        <v>5.6879198578275066E-2</v>
      </c>
      <c r="Q1792" s="1">
        <f>'[1]Electricity and CHPs_CAP'!M$45</f>
        <v>5.5479528217415197E-2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2.0570518416598883E-2</v>
      </c>
      <c r="G1793" s="1">
        <f t="shared" ref="G1793:K1793" si="1992">SUM(G1794:G1800)</f>
        <v>1.8523582464942935E-2</v>
      </c>
      <c r="H1793" s="1">
        <f t="shared" si="1992"/>
        <v>5.8938496127830968E-2</v>
      </c>
      <c r="I1793" s="1">
        <f t="shared" si="1992"/>
        <v>6.0932577911960856E-2</v>
      </c>
      <c r="J1793" s="1">
        <f t="shared" si="1992"/>
        <v>0.11087245093283954</v>
      </c>
      <c r="K1793" s="1">
        <f t="shared" si="1992"/>
        <v>0.17884510072400722</v>
      </c>
      <c r="L1793" s="1">
        <f t="shared" ref="L1793:O1793" si="1993">SUM(L1794:L1800)</f>
        <v>0.25797316265697817</v>
      </c>
      <c r="M1793" s="1">
        <f t="shared" si="1993"/>
        <v>0.27193035764756252</v>
      </c>
      <c r="N1793" s="1">
        <f t="shared" si="1993"/>
        <v>0.27961494706562867</v>
      </c>
      <c r="O1793" s="1">
        <f t="shared" si="1993"/>
        <v>0.27816961341870733</v>
      </c>
      <c r="P1793" s="1">
        <f>SUM(P1794:P1800)</f>
        <v>0.27951529711498191</v>
      </c>
      <c r="Q1793" s="1">
        <f>SUM(Q1794:Q1800)</f>
        <v>0.27724401734448068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1.2648610378446903E-2</v>
      </c>
      <c r="G1794" s="1">
        <f>'[1]Electricity and CHPs_CAP'!C$25</f>
        <v>1.9096258683379275E-4</v>
      </c>
      <c r="H1794" s="1">
        <f>'[1]Electricity and CHPs_CAP'!D$25</f>
        <v>1.6538294798862409E-2</v>
      </c>
      <c r="I1794" s="1">
        <f>'[1]Electricity and CHPs_CAP'!E$25</f>
        <v>1.9388662897965939E-3</v>
      </c>
      <c r="J1794" s="1">
        <f>'[1]Electricity and CHPs_CAP'!F$25</f>
        <v>1.8381120624623905E-2</v>
      </c>
      <c r="K1794" s="1">
        <f>'[1]Electricity and CHPs_CAP'!G$25</f>
        <v>3.861126976682993E-2</v>
      </c>
      <c r="L1794" s="1">
        <f>'[1]Electricity and CHPs_CAP'!H$25</f>
        <v>2.0845868648374496E-2</v>
      </c>
      <c r="M1794" s="1">
        <f>'[1]Electricity and CHPs_CAP'!I$25</f>
        <v>2.4050203354888298E-2</v>
      </c>
      <c r="N1794" s="1">
        <f>'[1]Electricity and CHPs_CAP'!J$25</f>
        <v>5.7291020745567467E-2</v>
      </c>
      <c r="O1794" s="1">
        <f>'[1]Electricity and CHPs_CAP'!K$25</f>
        <v>6.0017188146704106E-2</v>
      </c>
      <c r="P1794" s="1">
        <f>'[1]Electricity and CHPs_CAP'!L$25</f>
        <v>6.482235057507002E-2</v>
      </c>
      <c r="Q1794" s="1">
        <f>'[1]Electricity and CHPs_CAP'!M$25</f>
        <v>6.2939889517068456E-2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1.03047229806601E-4</v>
      </c>
      <c r="L1795" s="1">
        <f>'[1]Electricity and CHPs_CAP'!H$31</f>
        <v>4.7672028554429004E-3</v>
      </c>
      <c r="M1795" s="1">
        <f>'[1]Electricity and CHPs_CAP'!I$31</f>
        <v>9.8481343342284016E-3</v>
      </c>
      <c r="N1795" s="1">
        <f>'[1]Electricity and CHPs_CAP'!J$31</f>
        <v>2.4534599464089903E-2</v>
      </c>
      <c r="O1795" s="1">
        <f>'[1]Electricity and CHPs_CAP'!K$31</f>
        <v>2.5726472289215017E-2</v>
      </c>
      <c r="P1795" s="1">
        <f>'[1]Electricity and CHPs_CAP'!L$31</f>
        <v>2.7805181925791348E-2</v>
      </c>
      <c r="Q1795" s="1">
        <f>'[1]Electricity and CHPs_CAP'!M$31</f>
        <v>2.6925153504953354E-2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7.9219080381519799E-3</v>
      </c>
      <c r="G1796" s="1">
        <f>'[1]Electricity and CHPs_CAP'!C$42</f>
        <v>1.8332619878109142E-2</v>
      </c>
      <c r="H1796" s="1">
        <f>'[1]Electricity and CHPs_CAP'!D$42</f>
        <v>4.2400201328968559E-2</v>
      </c>
      <c r="I1796" s="1">
        <f>'[1]Electricity and CHPs_CAP'!E$42</f>
        <v>5.8026721873066463E-2</v>
      </c>
      <c r="J1796" s="1">
        <f>'[1]Electricity and CHPs_CAP'!F$42</f>
        <v>9.1013458041805412E-2</v>
      </c>
      <c r="K1796" s="1">
        <f>'[1]Electricity and CHPs_CAP'!G$42</f>
        <v>6.2010918690979563E-2</v>
      </c>
      <c r="L1796" s="1">
        <f>'[1]Electricity and CHPs_CAP'!H$42</f>
        <v>7.3402407152825963E-2</v>
      </c>
      <c r="M1796" s="1">
        <f>'[1]Electricity and CHPs_CAP'!I$42</f>
        <v>3.0630197204919808E-2</v>
      </c>
      <c r="N1796" s="1">
        <f>'[1]Electricity and CHPs_CAP'!J$42</f>
        <v>1.5589806457716009E-3</v>
      </c>
      <c r="O1796" s="1">
        <f>'[1]Electricity and CHPs_CAP'!K$42</f>
        <v>3.3728836483053778E-4</v>
      </c>
      <c r="P1796" s="1">
        <f>'[1]Electricity and CHPs_CAP'!L$42</f>
        <v>3.3307158661395191E-4</v>
      </c>
      <c r="Q1796" s="1">
        <f>'[1]Electricity and CHPs_CAP'!M$42</f>
        <v>3.7167034884560003E-4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7.0196159387776402E-2</v>
      </c>
      <c r="L1797" s="1">
        <f>'[1]Electricity and CHPs_CAP'!H$43</f>
        <v>0.14519748192933299</v>
      </c>
      <c r="M1797" s="1">
        <f>'[1]Electricity and CHPs_CAP'!I$43</f>
        <v>0.191099537127534</v>
      </c>
      <c r="N1797" s="1">
        <f>'[1]Electricity and CHPs_CAP'!J$43</f>
        <v>0.18195510996782399</v>
      </c>
      <c r="O1797" s="1">
        <f>'[1]Electricity and CHPs_CAP'!K$43</f>
        <v>0.18414338511082701</v>
      </c>
      <c r="P1797" s="1">
        <f>'[1]Electricity and CHPs_CAP'!L$43</f>
        <v>0.18019277364922601</v>
      </c>
      <c r="Q1797" s="1">
        <f>'[1]Electricity and CHPs_CAP'!M$43</f>
        <v>0.18056416799198199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2.5816279132680003E-4</v>
      </c>
      <c r="J1798" s="1">
        <f>'[1]Electricity and CHPs_CAP'!F$50</f>
        <v>4.2683190832521509E-4</v>
      </c>
      <c r="K1798" s="1">
        <f>'[1]Electricity and CHPs_CAP'!G$50</f>
        <v>1.1226842459163792E-3</v>
      </c>
      <c r="L1798" s="1">
        <f>'[1]Electricity and CHPs_CAP'!H$50</f>
        <v>1.2657622968828964E-3</v>
      </c>
      <c r="M1798" s="1">
        <f>'[1]Electricity and CHPs_CAP'!I$50</f>
        <v>2.2670512035334791E-3</v>
      </c>
      <c r="N1798" s="1">
        <f>'[1]Electricity and CHPs_CAP'!J$50</f>
        <v>1.5401649270147778E-3</v>
      </c>
      <c r="O1798" s="1">
        <f>'[1]Electricity and CHPs_CAP'!K$50</f>
        <v>1.1830349006231346E-3</v>
      </c>
      <c r="P1798" s="1">
        <f>'[1]Electricity and CHPs_CAP'!L$50</f>
        <v>9.9487340672473274E-4</v>
      </c>
      <c r="Q1798" s="1">
        <f>'[1]Electricity and CHPs_CAP'!M$50</f>
        <v>1.3935111427579388E-3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3.7104951269991402E-4</v>
      </c>
      <c r="J1799" s="1">
        <f>'[1]Electricity and CHPs_CAP'!F$53</f>
        <v>6.9395695327481349E-4</v>
      </c>
      <c r="K1799" s="1">
        <f>'[1]Electricity and CHPs_CAP'!G$53</f>
        <v>6.0198168659621795E-3</v>
      </c>
      <c r="L1799" s="1">
        <f>'[1]Electricity and CHPs_CAP'!H$53</f>
        <v>1.1672858475645717E-2</v>
      </c>
      <c r="M1799" s="1">
        <f>'[1]Electricity and CHPs_CAP'!I$53</f>
        <v>1.1916134680067291E-2</v>
      </c>
      <c r="N1799" s="1">
        <f>'[1]Electricity and CHPs_CAP'!J$53</f>
        <v>1.1069206349026117E-2</v>
      </c>
      <c r="O1799" s="1">
        <f>'[1]Electricity and CHPs_CAP'!K$53</f>
        <v>5.4930053721964625E-3</v>
      </c>
      <c r="P1799" s="1">
        <f>'[1]Electricity and CHPs_CAP'!L$53</f>
        <v>4.488127236622853E-3</v>
      </c>
      <c r="Q1799" s="1">
        <f>'[1]Electricity and CHPs_CAP'!M$53</f>
        <v>3.671317355522701E-3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3.37777445071081E-4</v>
      </c>
      <c r="J1800" s="1">
        <f>'[1]Electricity and CHPs_CAP'!F$56</f>
        <v>3.5708340481019189E-4</v>
      </c>
      <c r="K1800" s="1">
        <f>'[1]Electricity and CHPs_CAP'!G$56</f>
        <v>7.8120453673616839E-4</v>
      </c>
      <c r="L1800" s="1">
        <f>'[1]Electricity and CHPs_CAP'!H$56</f>
        <v>8.215812984731977E-4</v>
      </c>
      <c r="M1800" s="1">
        <f>'[1]Electricity and CHPs_CAP'!I$56</f>
        <v>2.1190997423912207E-3</v>
      </c>
      <c r="N1800" s="1">
        <f>'[1]Electricity and CHPs_CAP'!J$56</f>
        <v>1.6658649663347882E-3</v>
      </c>
      <c r="O1800" s="1">
        <f>'[1]Electricity and CHPs_CAP'!K$56</f>
        <v>1.2692392343110937E-3</v>
      </c>
      <c r="P1800" s="1">
        <f>'[1]Electricity and CHPs_CAP'!L$56</f>
        <v>8.7891873493298905E-4</v>
      </c>
      <c r="Q1800" s="1">
        <f>'[1]Electricity and CHPs_CAP'!M$56</f>
        <v>1.3783074833506662E-3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9.0660047091254872E-2</v>
      </c>
      <c r="H1801" s="1">
        <f t="shared" si="1995"/>
        <v>8.3655964585183873E-2</v>
      </c>
      <c r="I1801" s="1">
        <f t="shared" si="1995"/>
        <v>0.1439193977880027</v>
      </c>
      <c r="J1801" s="1">
        <f t="shared" si="1995"/>
        <v>0.15164838475101178</v>
      </c>
      <c r="K1801" s="1">
        <f t="shared" si="1995"/>
        <v>0.15175401161724625</v>
      </c>
      <c r="L1801" s="1">
        <f t="shared" si="1995"/>
        <v>0.16960661323116499</v>
      </c>
      <c r="M1801" s="1">
        <f t="shared" si="1995"/>
        <v>0.16975099014478201</v>
      </c>
      <c r="N1801" s="1">
        <f t="shared" si="1995"/>
        <v>0.170174161998839</v>
      </c>
      <c r="O1801" s="1">
        <f t="shared" si="1995"/>
        <v>0.170348736757651</v>
      </c>
      <c r="P1801" s="1">
        <f>P1802</f>
        <v>0.170417572202475</v>
      </c>
      <c r="Q1801" s="1">
        <f>Q1802</f>
        <v>0.170434360153772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9.0660047091254872E-2</v>
      </c>
      <c r="H1802" s="1">
        <f>'[1]Electricity and CHPs_CAP'!D$33</f>
        <v>8.3655964585183873E-2</v>
      </c>
      <c r="I1802" s="1">
        <f>'[1]Electricity and CHPs_CAP'!E$33</f>
        <v>0.1439193977880027</v>
      </c>
      <c r="J1802" s="1">
        <f>'[1]Electricity and CHPs_CAP'!F$33</f>
        <v>0.15164838475101178</v>
      </c>
      <c r="K1802" s="1">
        <f>'[1]Electricity and CHPs_CAP'!G$33</f>
        <v>0.15175401161724625</v>
      </c>
      <c r="L1802" s="1">
        <f>'[1]Electricity and CHPs_CAP'!H$33</f>
        <v>0.16960661323116499</v>
      </c>
      <c r="M1802" s="1">
        <f>'[1]Electricity and CHPs_CAP'!I$33</f>
        <v>0.16975099014478201</v>
      </c>
      <c r="N1802" s="1">
        <f>'[1]Electricity and CHPs_CAP'!J$33</f>
        <v>0.170174161998839</v>
      </c>
      <c r="O1802" s="1">
        <f>'[1]Electricity and CHPs_CAP'!K$33</f>
        <v>0.170348736757651</v>
      </c>
      <c r="P1802" s="1">
        <f>'[1]Electricity and CHPs_CAP'!L$33</f>
        <v>0.170417572202475</v>
      </c>
      <c r="Q1802" s="1">
        <f>'[1]Electricity and CHPs_CAP'!M$33</f>
        <v>0.170434360153772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4.3708889698359075</v>
      </c>
      <c r="H1803" s="1">
        <f t="shared" si="1996"/>
        <v>8.5991756047876962</v>
      </c>
      <c r="I1803" s="1">
        <f t="shared" si="1996"/>
        <v>12.60845623033274</v>
      </c>
      <c r="J1803" s="1">
        <f t="shared" si="1996"/>
        <v>22.384359473773735</v>
      </c>
      <c r="K1803" s="1">
        <f t="shared" si="1996"/>
        <v>32.538316537276508</v>
      </c>
      <c r="L1803" s="1">
        <f t="shared" ref="L1803:O1803" si="1997">SUM(L1804:L1808)</f>
        <v>36.882979255048106</v>
      </c>
      <c r="M1803" s="1">
        <f t="shared" si="1997"/>
        <v>39.07449392664526</v>
      </c>
      <c r="N1803" s="1">
        <f t="shared" si="1997"/>
        <v>40.46594197474478</v>
      </c>
      <c r="O1803" s="1">
        <f t="shared" si="1997"/>
        <v>41.823486155825805</v>
      </c>
      <c r="P1803" s="1">
        <f>SUM(P1804:P1808)</f>
        <v>41.535617969566218</v>
      </c>
      <c r="Q1803" s="1">
        <f>SUM(Q1804:Q1808)</f>
        <v>42.351328817392371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4.1006253462156202E-4</v>
      </c>
      <c r="I1804" s="1">
        <f>'[1]Electricity and CHPs_CAP'!E$34</f>
        <v>4.9917293115912441E-2</v>
      </c>
      <c r="J1804" s="1">
        <f>'[1]Electricity and CHPs_CAP'!F$34</f>
        <v>0.42373206817751019</v>
      </c>
      <c r="K1804" s="1">
        <f>'[1]Electricity and CHPs_CAP'!G$34</f>
        <v>3.8022216913825839</v>
      </c>
      <c r="L1804" s="1">
        <f>'[1]Electricity and CHPs_CAP'!H$34</f>
        <v>6.4828704753228497</v>
      </c>
      <c r="M1804" s="1">
        <f>'[1]Electricity and CHPs_CAP'!I$34</f>
        <v>7.1236696629647405</v>
      </c>
      <c r="N1804" s="1">
        <f>'[1]Electricity and CHPs_CAP'!J$34</f>
        <v>6.8853024528213398</v>
      </c>
      <c r="O1804" s="1">
        <f>'[1]Electricity and CHPs_CAP'!K$34</f>
        <v>6.5298932668810199</v>
      </c>
      <c r="P1804" s="1">
        <f>'[1]Electricity and CHPs_CAP'!L$34</f>
        <v>4.4416899402244203</v>
      </c>
      <c r="Q1804" s="1">
        <f>'[1]Electricity and CHPs_CAP'!M$34</f>
        <v>3.3652215400795997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1.6529270884714697</v>
      </c>
      <c r="H1805" s="1">
        <f>'[1]Electricity and CHPs_CAP'!D$35</f>
        <v>3.5264563724591902</v>
      </c>
      <c r="I1805" s="1">
        <f>'[1]Electricity and CHPs_CAP'!E$35</f>
        <v>3.45754418150434</v>
      </c>
      <c r="J1805" s="1">
        <f>'[1]Electricity and CHPs_CAP'!F$35</f>
        <v>4.8944712217077999</v>
      </c>
      <c r="K1805" s="1">
        <f>'[1]Electricity and CHPs_CAP'!G$35</f>
        <v>5.1441503782235207</v>
      </c>
      <c r="L1805" s="1">
        <f>'[1]Electricity and CHPs_CAP'!H$35</f>
        <v>5.4065551139398904</v>
      </c>
      <c r="M1805" s="1">
        <f>'[1]Electricity and CHPs_CAP'!I$35</f>
        <v>5.6823441609794596</v>
      </c>
      <c r="N1805" s="1">
        <f>'[1]Electricity and CHPs_CAP'!J$35</f>
        <v>5.97220106097675</v>
      </c>
      <c r="O1805" s="1">
        <f>'[1]Electricity and CHPs_CAP'!K$35</f>
        <v>6.2768436098013503</v>
      </c>
      <c r="P1805" s="1">
        <f>'[1]Electricity and CHPs_CAP'!L$35</f>
        <v>6.5970260886567802</v>
      </c>
      <c r="Q1805" s="1">
        <f>'[1]Electricity and CHPs_CAP'!M$35</f>
        <v>6.9335411341462398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1.1559071500806135</v>
      </c>
      <c r="H1806" s="1">
        <f>'[1]Electricity and CHPs_CAP'!D$36</f>
        <v>2.1617786967757038</v>
      </c>
      <c r="I1806" s="1">
        <f>'[1]Electricity and CHPs_CAP'!E$36</f>
        <v>4.6800000696252217</v>
      </c>
      <c r="J1806" s="1">
        <f>'[1]Electricity and CHPs_CAP'!F$36</f>
        <v>7.0640338739645694</v>
      </c>
      <c r="K1806" s="1">
        <f>'[1]Electricity and CHPs_CAP'!G$36</f>
        <v>7.4244913936299737</v>
      </c>
      <c r="L1806" s="1">
        <f>'[1]Electricity and CHPs_CAP'!H$36</f>
        <v>7.8043419221075023</v>
      </c>
      <c r="M1806" s="1">
        <f>'[1]Electricity and CHPs_CAP'!I$36</f>
        <v>8.2024438311987424</v>
      </c>
      <c r="N1806" s="1">
        <f>'[1]Electricity and CHPs_CAP'!J$36</f>
        <v>8.6208517592782758</v>
      </c>
      <c r="O1806" s="1">
        <f>'[1]Electricity and CHPs_CAP'!K$36</f>
        <v>9.0606033415323584</v>
      </c>
      <c r="P1806" s="1">
        <f>'[1]Electricity and CHPs_CAP'!L$36</f>
        <v>9.5227890938915376</v>
      </c>
      <c r="Q1806" s="1">
        <f>'[1]Electricity and CHPs_CAP'!M$36</f>
        <v>10.008557942331313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0.43895340263918986</v>
      </c>
      <c r="H1807" s="1">
        <f>'[1]Electricity and CHPs_CAP'!D$37</f>
        <v>1.7349722034118631</v>
      </c>
      <c r="I1807" s="1">
        <f>'[1]Electricity and CHPs_CAP'!E$37</f>
        <v>3.329999947176792</v>
      </c>
      <c r="J1807" s="1">
        <f>'[1]Electricity and CHPs_CAP'!F$37</f>
        <v>8.855190583392762</v>
      </c>
      <c r="K1807" s="1">
        <f>'[1]Electricity and CHPs_CAP'!G$37</f>
        <v>9.308171802056874</v>
      </c>
      <c r="L1807" s="1">
        <f>'[1]Electricity and CHPs_CAP'!H$37</f>
        <v>9.9800347409676888</v>
      </c>
      <c r="M1807" s="1">
        <f>'[1]Electricity and CHPs_CAP'!I$37</f>
        <v>10.489118250630291</v>
      </c>
      <c r="N1807" s="1">
        <f>'[1]Electricity and CHPs_CAP'!J$37</f>
        <v>11.02416941553706</v>
      </c>
      <c r="O1807" s="1">
        <f>'[1]Electricity and CHPs_CAP'!K$37</f>
        <v>11.58651393997472</v>
      </c>
      <c r="P1807" s="1">
        <f>'[1]Electricity and CHPs_CAP'!L$37</f>
        <v>12.177544860165529</v>
      </c>
      <c r="Q1807" s="1">
        <f>'[1]Electricity and CHPs_CAP'!M$37</f>
        <v>12.79872601746338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1.1231013286446347</v>
      </c>
      <c r="H1808" s="1">
        <f>'[1]Electricity and CHPs_CAP'!D$38</f>
        <v>1.175558269606318</v>
      </c>
      <c r="I1808" s="1">
        <f>'[1]Electricity and CHPs_CAP'!E$38</f>
        <v>1.0909947389104728</v>
      </c>
      <c r="J1808" s="1">
        <f>'[1]Electricity and CHPs_CAP'!F$38</f>
        <v>1.1469317265310939</v>
      </c>
      <c r="K1808" s="1">
        <f>'[1]Electricity and CHPs_CAP'!G$38</f>
        <v>6.8592812719835523</v>
      </c>
      <c r="L1808" s="1">
        <f>'[1]Electricity and CHPs_CAP'!H$38</f>
        <v>7.20917700271018</v>
      </c>
      <c r="M1808" s="1">
        <f>'[1]Electricity and CHPs_CAP'!I$38</f>
        <v>7.5769180208720304</v>
      </c>
      <c r="N1808" s="1">
        <f>'[1]Electricity and CHPs_CAP'!J$38</f>
        <v>7.9634172861313504</v>
      </c>
      <c r="O1808" s="1">
        <f>'[1]Electricity and CHPs_CAP'!K$38</f>
        <v>8.3696319976363505</v>
      </c>
      <c r="P1808" s="1">
        <f>'[1]Electricity and CHPs_CAP'!L$38</f>
        <v>8.7965679866279505</v>
      </c>
      <c r="Q1808" s="1">
        <f>'[1]Electricity and CHPs_CAP'!M$38</f>
        <v>9.2452821833718399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2.5567141488674104E-3</v>
      </c>
      <c r="M1809" s="1">
        <f>'[1]Electricity and CHPs_CAP'!I$32</f>
        <v>2.558678233898804E-3</v>
      </c>
      <c r="N1809" s="1">
        <f>'[1]Electricity and CHPs_CAP'!J$32</f>
        <v>2.5592165436271659E-3</v>
      </c>
      <c r="O1809" s="1">
        <f>'[1]Electricity and CHPs_CAP'!K$32</f>
        <v>2.5601544443572886E-3</v>
      </c>
      <c r="P1809" s="1">
        <f>'[1]Electricity and CHPs_CAP'!L$32</f>
        <v>2.5966840580513733E-3</v>
      </c>
      <c r="Q1809" s="1">
        <f>'[1]Electricity and CHPs_CAP'!M$32</f>
        <v>2.7867543045026802E-3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2.5567141488674104E-3</v>
      </c>
      <c r="M1810" s="1">
        <f t="shared" si="2001"/>
        <v>2.558678233898804E-3</v>
      </c>
      <c r="N1810" s="1">
        <f t="shared" si="2001"/>
        <v>2.5592165436271659E-3</v>
      </c>
      <c r="O1810" s="1">
        <f t="shared" si="2001"/>
        <v>2.5601544443572886E-3</v>
      </c>
      <c r="P1810" s="1">
        <f>P1809</f>
        <v>2.5966840580513733E-3</v>
      </c>
      <c r="Q1810" s="1">
        <f>Q1809</f>
        <v>2.7867543045026802E-3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3.6293177885381601E-4</v>
      </c>
      <c r="J1811" s="1">
        <f t="shared" si="2002"/>
        <v>3.9926781303315347E-2</v>
      </c>
      <c r="K1811" s="1">
        <f t="shared" si="2002"/>
        <v>5.376427564813057E-2</v>
      </c>
      <c r="L1811" s="1">
        <f t="shared" ref="L1811:O1811" si="2003">SUM(L1812:L1814)</f>
        <v>7.7446811931827717E-2</v>
      </c>
      <c r="M1811" s="1">
        <f t="shared" si="2003"/>
        <v>7.3905900346499576E-2</v>
      </c>
      <c r="N1811" s="1">
        <f t="shared" si="2003"/>
        <v>9.4237357324442508E-2</v>
      </c>
      <c r="O1811" s="1">
        <f t="shared" si="2003"/>
        <v>0.13357105030258251</v>
      </c>
      <c r="P1811" s="1">
        <f>SUM(P1812:P1814)</f>
        <v>0.18783285904479524</v>
      </c>
      <c r="Q1811" s="1">
        <f>SUM(Q1812:Q1814)</f>
        <v>0.18722755543011163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1.36335044318086E-2</v>
      </c>
      <c r="L1812" s="1">
        <f>'[1]Electricity and CHPs_CAP'!H$30</f>
        <v>3.5748165707362264E-2</v>
      </c>
      <c r="M1812" s="1">
        <f>'[1]Electricity and CHPs_CAP'!I$30</f>
        <v>3.5771283725974011E-2</v>
      </c>
      <c r="N1812" s="1">
        <f>'[1]Electricity and CHPs_CAP'!J$30</f>
        <v>4.0083142618852922E-2</v>
      </c>
      <c r="O1812" s="1">
        <f>'[1]Electricity and CHPs_CAP'!K$30</f>
        <v>7.4376850693063407E-2</v>
      </c>
      <c r="P1812" s="1">
        <f>'[1]Electricity and CHPs_CAP'!L$30</f>
        <v>7.640784977956229E-2</v>
      </c>
      <c r="Q1812" s="1">
        <f>'[1]Electricity and CHPs_CAP'!M$30</f>
        <v>7.6625136761913043E-2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'[1]Electricity and CHPs_CAP'!F$46</f>
        <v>3.8723091824256498E-2</v>
      </c>
      <c r="K1813" s="1">
        <f>'[1]Electricity and CHPs_CAP'!G$46</f>
        <v>3.8728614959375907E-2</v>
      </c>
      <c r="L1813" s="1">
        <f>'[1]Electricity and CHPs_CAP'!H$46</f>
        <v>3.9826575899222588E-2</v>
      </c>
      <c r="M1813" s="1">
        <f>'[1]Electricity and CHPs_CAP'!I$46</f>
        <v>3.555065654717425E-2</v>
      </c>
      <c r="N1813" s="1">
        <f>'[1]Electricity and CHPs_CAP'!J$46</f>
        <v>5.0701285511197666E-2</v>
      </c>
      <c r="O1813" s="1">
        <f>'[1]Electricity and CHPs_CAP'!K$46</f>
        <v>5.4980205153629017E-2</v>
      </c>
      <c r="P1813" s="1">
        <f>'[1]Electricity and CHPs_CAP'!L$46</f>
        <v>0.10046427515735316</v>
      </c>
      <c r="Q1813" s="1">
        <f>'[1]Electricity and CHPs_CAP'!M$46</f>
        <v>0.10011024392641335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3.6293177885381601E-4</v>
      </c>
      <c r="J1814" s="1">
        <f>'[1]Electricity and CHPs_CAP'!F$57</f>
        <v>1.2036894790588494E-3</v>
      </c>
      <c r="K1814" s="1">
        <f>'[1]Electricity and CHPs_CAP'!G$57</f>
        <v>1.40215625694606E-3</v>
      </c>
      <c r="L1814" s="1">
        <f>'[1]Electricity and CHPs_CAP'!H$57</f>
        <v>1.8720703252428634E-3</v>
      </c>
      <c r="M1814" s="1">
        <f>'[1]Electricity and CHPs_CAP'!I$57</f>
        <v>2.5839600733513265E-3</v>
      </c>
      <c r="N1814" s="1">
        <f>'[1]Electricity and CHPs_CAP'!J$57</f>
        <v>3.4529291943919318E-3</v>
      </c>
      <c r="O1814" s="1">
        <f>'[1]Electricity and CHPs_CAP'!K$57</f>
        <v>4.2139944558900761E-3</v>
      </c>
      <c r="P1814" s="1">
        <f>'[1]Electricity and CHPs_CAP'!L$57</f>
        <v>1.0960734107879781E-2</v>
      </c>
      <c r="Q1814" s="1">
        <f>'[1]Electricity and CHPs_CAP'!M$57</f>
        <v>1.0492174741785241E-2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0.11692559289807189</v>
      </c>
      <c r="G1815" s="1">
        <f t="shared" ref="G1815:K1815" si="2004">SUM(G1816:G1822)</f>
        <v>0.11694803854797189</v>
      </c>
      <c r="H1815" s="1">
        <f t="shared" si="2004"/>
        <v>0.11709400424392802</v>
      </c>
      <c r="I1815" s="1">
        <f t="shared" si="2004"/>
        <v>0.2414855687391701</v>
      </c>
      <c r="J1815" s="1">
        <f t="shared" si="2004"/>
        <v>0.82231351899707539</v>
      </c>
      <c r="K1815" s="1">
        <f t="shared" si="2004"/>
        <v>1.5713550302536807</v>
      </c>
      <c r="L1815" s="1">
        <f t="shared" ref="L1815:O1815" si="2005">SUM(L1816:L1822)</f>
        <v>2.0322655288193099</v>
      </c>
      <c r="M1815" s="1">
        <f t="shared" si="2005"/>
        <v>2.1977095253795902</v>
      </c>
      <c r="N1815" s="1">
        <f t="shared" si="2005"/>
        <v>2.1503220911767325</v>
      </c>
      <c r="O1815" s="1">
        <f t="shared" si="2005"/>
        <v>2.4283828368518359</v>
      </c>
      <c r="P1815" s="1">
        <f>SUM(P1816:P1822)</f>
        <v>2.4225647023667927</v>
      </c>
      <c r="Q1815" s="1">
        <f>SUM(Q1816:Q1822)</f>
        <v>2.3340031479661625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9.9990555821912741E-2</v>
      </c>
      <c r="H1816" s="1">
        <f>'[1]Electricity and CHPs_CAP'!D$63</f>
        <v>9.9990835672659512E-2</v>
      </c>
      <c r="I1816" s="1">
        <f>'[1]Electricity and CHPs_CAP'!E$63</f>
        <v>9.999171308928681E-2</v>
      </c>
      <c r="J1816" s="1">
        <f>'[1]Electricity and CHPs_CAP'!F$63</f>
        <v>9.9994299536634801E-2</v>
      </c>
      <c r="K1816" s="1">
        <f>'[1]Electricity and CHPs_CAP'!G$63</f>
        <v>9.9995628088761571E-2</v>
      </c>
      <c r="L1816" s="1">
        <f>'[1]Electricity and CHPs_CAP'!H$63</f>
        <v>9.9995796349162031E-2</v>
      </c>
      <c r="M1816" s="1">
        <f>'[1]Electricity and CHPs_CAP'!I$63</f>
        <v>9.9994237105493822E-2</v>
      </c>
      <c r="N1816" s="1">
        <f>'[1]Electricity and CHPs_CAP'!J$63</f>
        <v>9.9992456816383968E-2</v>
      </c>
      <c r="O1816" s="1">
        <f>'[1]Electricity and CHPs_CAP'!K$63</f>
        <v>9.9990469887840536E-2</v>
      </c>
      <c r="P1816" s="1">
        <f>'[1]Electricity and CHPs_CAP'!L$63</f>
        <v>9.9989059465323549E-2</v>
      </c>
      <c r="Q1816" s="1">
        <f>'[1]Electricity and CHPs_CAP'!M$63</f>
        <v>9.9988481829102541E-2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2.5607643698049602E-3</v>
      </c>
      <c r="G1817" s="1">
        <f>'[1]Electricity and CHPs_CAP'!C$64</f>
        <v>2.5649228691604839E-3</v>
      </c>
      <c r="H1817" s="1">
        <f>'[1]Electricity and CHPs_CAP'!D$64</f>
        <v>2.576313498051778E-3</v>
      </c>
      <c r="I1817" s="1">
        <f>'[1]Electricity and CHPs_CAP'!E$64</f>
        <v>2.3619082091552064E-3</v>
      </c>
      <c r="J1817" s="1">
        <f>'[1]Electricity and CHPs_CAP'!F$64</f>
        <v>0.45033165753363352</v>
      </c>
      <c r="K1817" s="1">
        <f>'[1]Electricity and CHPs_CAP'!G$64</f>
        <v>0.57002594864394995</v>
      </c>
      <c r="L1817" s="1">
        <f>'[1]Electricity and CHPs_CAP'!H$64</f>
        <v>0.5707115743866864</v>
      </c>
      <c r="M1817" s="1">
        <f>'[1]Electricity and CHPs_CAP'!I$64</f>
        <v>0.57081783068544656</v>
      </c>
      <c r="N1817" s="1">
        <f>'[1]Electricity and CHPs_CAP'!J$64</f>
        <v>0.57089126580848115</v>
      </c>
      <c r="O1817" s="1">
        <f>'[1]Electricity and CHPs_CAP'!K$64</f>
        <v>0.5711477446966875</v>
      </c>
      <c r="P1817" s="1">
        <f>'[1]Electricity and CHPs_CAP'!L$64</f>
        <v>0.57139126262085438</v>
      </c>
      <c r="Q1817" s="1">
        <f>'[1]Electricity and CHPs_CAP'!M$64</f>
        <v>0.57316144682702364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1.91242881802859E-3</v>
      </c>
      <c r="G1818" s="1">
        <f>'[1]Electricity and CHPs_CAP'!C$65</f>
        <v>1.9156095282253449E-3</v>
      </c>
      <c r="H1818" s="1">
        <f>'[1]Electricity and CHPs_CAP'!D$65</f>
        <v>1.9248927077776662E-3</v>
      </c>
      <c r="I1818" s="1">
        <f>'[1]Electricity and CHPs_CAP'!E$65</f>
        <v>1.788291415826572E-3</v>
      </c>
      <c r="J1818" s="1">
        <f>'[1]Electricity and CHPs_CAP'!F$65</f>
        <v>2.688848037632361E-2</v>
      </c>
      <c r="K1818" s="1">
        <f>'[1]Electricity and CHPs_CAP'!G$65</f>
        <v>0.57486833471819321</v>
      </c>
      <c r="L1818" s="1">
        <f>'[1]Electricity and CHPs_CAP'!H$65</f>
        <v>1.0083593256019483</v>
      </c>
      <c r="M1818" s="1">
        <f>'[1]Electricity and CHPs_CAP'!I$65</f>
        <v>1.1393614072524256</v>
      </c>
      <c r="N1818" s="1">
        <f>'[1]Electricity and CHPs_CAP'!J$65</f>
        <v>1.0750769388692853</v>
      </c>
      <c r="O1818" s="1">
        <f>'[1]Electricity and CHPs_CAP'!K$65</f>
        <v>1.3310407086624954</v>
      </c>
      <c r="P1818" s="1">
        <f>'[1]Electricity and CHPs_CAP'!L$65</f>
        <v>1.3070773248893375</v>
      </c>
      <c r="Q1818" s="1">
        <f>'[1]Electricity and CHPs_CAP'!M$65</f>
        <v>1.1865040680615235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2.028806616171326E-3</v>
      </c>
      <c r="G1819" s="1">
        <f>'[1]Electricity and CHPs_CAP'!C$66</f>
        <v>2.0329709409829828E-3</v>
      </c>
      <c r="H1819" s="1">
        <f>'[1]Electricity and CHPs_CAP'!D$66</f>
        <v>2.0589025825150831E-3</v>
      </c>
      <c r="I1819" s="1">
        <f>'[1]Electricity and CHPs_CAP'!E$66</f>
        <v>2.5677914523123912E-2</v>
      </c>
      <c r="J1819" s="1">
        <f>'[1]Electricity and CHPs_CAP'!F$66</f>
        <v>5.0447244679080842E-2</v>
      </c>
      <c r="K1819" s="1">
        <f>'[1]Electricity and CHPs_CAP'!G$66</f>
        <v>6.0405424755150622E-2</v>
      </c>
      <c r="L1819" s="1">
        <f>'[1]Electricity and CHPs_CAP'!H$66</f>
        <v>4.4756983062900768E-2</v>
      </c>
      <c r="M1819" s="1">
        <f>'[1]Electricity and CHPs_CAP'!I$66</f>
        <v>7.5371263791901205E-2</v>
      </c>
      <c r="N1819" s="1">
        <f>'[1]Electricity and CHPs_CAP'!J$66</f>
        <v>6.8951255766209293E-2</v>
      </c>
      <c r="O1819" s="1">
        <f>'[1]Electricity and CHPs_CAP'!K$66</f>
        <v>9.5032209951565569E-2</v>
      </c>
      <c r="P1819" s="1">
        <f>'[1]Electricity and CHPs_CAP'!L$66</f>
        <v>0.10559242550310857</v>
      </c>
      <c r="Q1819" s="1">
        <f>'[1]Electricity and CHPs_CAP'!M$66</f>
        <v>0.10239884523951095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4.1921899627799051E-3</v>
      </c>
      <c r="G1820" s="1">
        <f>'[1]Electricity and CHPs_CAP'!C$67</f>
        <v>4.2002582419920047E-3</v>
      </c>
      <c r="H1820" s="1">
        <f>'[1]Electricity and CHPs_CAP'!D$67</f>
        <v>4.2362193172376366E-3</v>
      </c>
      <c r="I1820" s="1">
        <f>'[1]Electricity and CHPs_CAP'!E$67</f>
        <v>4.1272421259451311E-2</v>
      </c>
      <c r="J1820" s="1">
        <f>'[1]Electricity and CHPs_CAP'!F$67</f>
        <v>6.3166366078081487E-2</v>
      </c>
      <c r="K1820" s="1">
        <f>'[1]Electricity and CHPs_CAP'!G$67</f>
        <v>6.8132845657588287E-2</v>
      </c>
      <c r="L1820" s="1">
        <f>'[1]Electricity and CHPs_CAP'!H$67</f>
        <v>9.6686602859378995E-2</v>
      </c>
      <c r="M1820" s="1">
        <f>'[1]Electricity and CHPs_CAP'!I$67</f>
        <v>0.11638322544371373</v>
      </c>
      <c r="N1820" s="1">
        <f>'[1]Electricity and CHPs_CAP'!J$67</f>
        <v>0.12517441603896173</v>
      </c>
      <c r="O1820" s="1">
        <f>'[1]Electricity and CHPs_CAP'!K$67</f>
        <v>0.12360614077468321</v>
      </c>
      <c r="P1820" s="1">
        <f>'[1]Electricity and CHPs_CAP'!L$67</f>
        <v>0.1261576241855133</v>
      </c>
      <c r="Q1820" s="1">
        <f>'[1]Electricity and CHPs_CAP'!M$67</f>
        <v>0.13886678498023552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4.2002914711792381E-3</v>
      </c>
      <c r="G1821" s="1">
        <f>'[1]Electricity and CHPs_CAP'!C$68</f>
        <v>4.2084387834723461E-3</v>
      </c>
      <c r="H1821" s="1">
        <f>'[1]Electricity and CHPs_CAP'!D$68</f>
        <v>4.245289943437632E-3</v>
      </c>
      <c r="I1821" s="1">
        <f>'[1]Electricity and CHPs_CAP'!E$68</f>
        <v>4.1716912198572723E-2</v>
      </c>
      <c r="J1821" s="1">
        <f>'[1]Electricity and CHPs_CAP'!F$68</f>
        <v>7.8321393313216081E-2</v>
      </c>
      <c r="K1821" s="1">
        <f>'[1]Electricity and CHPs_CAP'!G$68</f>
        <v>0.11549446256551826</v>
      </c>
      <c r="L1821" s="1">
        <f>'[1]Electricity and CHPs_CAP'!H$68</f>
        <v>0.12713929216482767</v>
      </c>
      <c r="M1821" s="1">
        <f>'[1]Electricity and CHPs_CAP'!I$68</f>
        <v>0.11764747023164163</v>
      </c>
      <c r="N1821" s="1">
        <f>'[1]Electricity and CHPs_CAP'!J$68</f>
        <v>0.1259709916677646</v>
      </c>
      <c r="O1821" s="1">
        <f>'[1]Electricity and CHPs_CAP'!K$68</f>
        <v>0.12468838342881523</v>
      </c>
      <c r="P1821" s="1">
        <f>'[1]Electricity and CHPs_CAP'!L$68</f>
        <v>0.12740717782332409</v>
      </c>
      <c r="Q1821" s="1">
        <f>'[1]Electricity and CHPs_CAP'!M$68</f>
        <v>0.14000845108183529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2.031111660107855E-3</v>
      </c>
      <c r="G1822" s="1">
        <f>'[1]Electricity and CHPs_CAP'!C$69</f>
        <v>2.035282362225976E-3</v>
      </c>
      <c r="H1822" s="1">
        <f>'[1]Electricity and CHPs_CAP'!D$69</f>
        <v>2.0615505222487049E-3</v>
      </c>
      <c r="I1822" s="1">
        <f>'[1]Electricity and CHPs_CAP'!E$69</f>
        <v>2.8676408043753595E-2</v>
      </c>
      <c r="J1822" s="1">
        <f>'[1]Electricity and CHPs_CAP'!F$69</f>
        <v>5.3164077480105043E-2</v>
      </c>
      <c r="K1822" s="1">
        <f>'[1]Electricity and CHPs_CAP'!G$69</f>
        <v>8.2432385824518922E-2</v>
      </c>
      <c r="L1822" s="1">
        <f>'[1]Electricity and CHPs_CAP'!H$69</f>
        <v>8.4615954394405848E-2</v>
      </c>
      <c r="M1822" s="1">
        <f>'[1]Electricity and CHPs_CAP'!I$69</f>
        <v>7.8134090868967651E-2</v>
      </c>
      <c r="N1822" s="1">
        <f>'[1]Electricity and CHPs_CAP'!J$69</f>
        <v>8.4264766209646499E-2</v>
      </c>
      <c r="O1822" s="1">
        <f>'[1]Electricity and CHPs_CAP'!K$69</f>
        <v>8.2877179449748178E-2</v>
      </c>
      <c r="P1822" s="1">
        <f>'[1]Electricity and CHPs_CAP'!L$69</f>
        <v>8.4949827879331918E-2</v>
      </c>
      <c r="Q1822" s="1">
        <f>'[1]Electricity and CHPs_CAP'!M$69</f>
        <v>9.3075069946930808E-2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11.164102866848591</v>
      </c>
      <c r="G1823" s="3">
        <f t="shared" ref="G1823:K1823" si="2008">SUM(G1824,G1843)</f>
        <v>11.992066433631601</v>
      </c>
      <c r="H1823" s="3">
        <f t="shared" si="2008"/>
        <v>12.206027958269704</v>
      </c>
      <c r="I1823" s="3">
        <f t="shared" si="2008"/>
        <v>13.328488327424186</v>
      </c>
      <c r="J1823" s="3">
        <f t="shared" si="2008"/>
        <v>10.963580537428411</v>
      </c>
      <c r="K1823" s="3">
        <f t="shared" si="2008"/>
        <v>10.686521362574499</v>
      </c>
      <c r="L1823" s="3">
        <f t="shared" ref="L1823:O1823" si="2009">SUM(L1824,L1843)</f>
        <v>11.071020925214146</v>
      </c>
      <c r="M1823" s="3">
        <f t="shared" si="2009"/>
        <v>10.736046557596996</v>
      </c>
      <c r="N1823" s="3">
        <f t="shared" si="2009"/>
        <v>10.32913627949155</v>
      </c>
      <c r="O1823" s="3">
        <f t="shared" si="2009"/>
        <v>10.08863943492193</v>
      </c>
      <c r="P1823" s="3">
        <f>SUM(P1824,P1843)</f>
        <v>9.8699083417106817</v>
      </c>
      <c r="Q1823" s="3">
        <f>SUM(Q1824,Q1843)</f>
        <v>9.561016526820854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9.3030779696082142</v>
      </c>
      <c r="G1824" s="1">
        <f t="shared" ref="G1824:K1824" si="2010">SUM(G1825,G1828,G1830,G1833,G1835,G1837,G1839,G1841)</f>
        <v>9.973311543671155</v>
      </c>
      <c r="H1824" s="1">
        <f t="shared" si="2010"/>
        <v>10.179259897611674</v>
      </c>
      <c r="I1824" s="1">
        <f t="shared" si="2010"/>
        <v>11.188440795101119</v>
      </c>
      <c r="J1824" s="1">
        <f t="shared" si="2010"/>
        <v>9.1074231236190997</v>
      </c>
      <c r="K1824" s="1">
        <f t="shared" si="2010"/>
        <v>8.6016712884982187</v>
      </c>
      <c r="L1824" s="1">
        <f t="shared" ref="L1824:O1824" si="2011">SUM(L1825,L1828,L1830,L1833,L1835,L1837,L1839,L1841)</f>
        <v>8.676659974049473</v>
      </c>
      <c r="M1824" s="1">
        <f t="shared" si="2011"/>
        <v>8.4674775027992801</v>
      </c>
      <c r="N1824" s="1">
        <f t="shared" si="2011"/>
        <v>8.3145998499022991</v>
      </c>
      <c r="O1824" s="1">
        <f t="shared" si="2011"/>
        <v>8.3298950515336081</v>
      </c>
      <c r="P1824" s="1">
        <f>SUM(P1825,P1828,P1830,P1833,P1835,P1837,P1839,P1841)</f>
        <v>7.9518810465923329</v>
      </c>
      <c r="Q1824" s="1">
        <f>SUM(Q1825,Q1828,Q1830,Q1833,Q1835,Q1837,Q1839,Q1841)</f>
        <v>7.6941533365792232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2.1116688856700865</v>
      </c>
      <c r="G1825" s="1">
        <f t="shared" ref="G1825:K1825" si="2012">SUM(G1826:G1827)</f>
        <v>2.4151177380789854</v>
      </c>
      <c r="H1825" s="1">
        <f t="shared" si="2012"/>
        <v>2.589585354458297</v>
      </c>
      <c r="I1825" s="1">
        <f t="shared" si="2012"/>
        <v>3.5873774988371738</v>
      </c>
      <c r="J1825" s="1">
        <f t="shared" si="2012"/>
        <v>4.561235205682209</v>
      </c>
      <c r="K1825" s="1">
        <f t="shared" si="2012"/>
        <v>5.4754205107788865</v>
      </c>
      <c r="L1825" s="1">
        <f t="shared" ref="L1825:O1825" si="2013">SUM(L1826:L1827)</f>
        <v>5.7139260556125278</v>
      </c>
      <c r="M1825" s="1">
        <f t="shared" si="2013"/>
        <v>6.2598821933517215</v>
      </c>
      <c r="N1825" s="1">
        <f t="shared" si="2013"/>
        <v>6.3485806775432021</v>
      </c>
      <c r="O1825" s="1">
        <f t="shared" si="2013"/>
        <v>6.4625993674844242</v>
      </c>
      <c r="P1825" s="1">
        <f>SUM(P1826:P1827)</f>
        <v>6.2069552573199145</v>
      </c>
      <c r="Q1825" s="1">
        <f>SUM(Q1826:Q1827)</f>
        <v>6.0831804428817851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0.67257690797726077</v>
      </c>
      <c r="G1826" s="1" cm="1">
        <f t="array" ref="G1826">SUMPRODUCT(([1]OUT_FinalEnergyCons!$B$4:$B$10000="var_cap")*1,(ISNUMBER(SEARCH("RH*-SHELCBR",[1]OUT_FinalEnergyCons!$A$4:$A$10000)))*1,[1]OUT_FinalEnergyCons!E$4:E$10000)</f>
        <v>0.70277931616635747</v>
      </c>
      <c r="H1826" s="1" cm="1">
        <f t="array" ref="H1826">SUMPRODUCT(([1]OUT_FinalEnergyCons!$B$4:$B$10000="var_cap")*1,(ISNUMBER(SEARCH("RH*-SHELCBR",[1]OUT_FinalEnergyCons!$A$4:$A$10000)))*1,[1]OUT_FinalEnergyCons!F$4:F$10000)</f>
        <v>0.69159347010539918</v>
      </c>
      <c r="I1826" s="1" cm="1">
        <f t="array" ref="I1826">SUMPRODUCT(([1]OUT_FinalEnergyCons!$B$4:$B$10000="var_cap")*1,(ISNUMBER(SEARCH("RH*-SHELCBR",[1]OUT_FinalEnergyCons!$A$4:$A$10000)))*1,[1]OUT_FinalEnergyCons!G$4:G$10000)</f>
        <v>0.67870852176587737</v>
      </c>
      <c r="J1826" s="1" cm="1">
        <f t="array" ref="J1826">SUMPRODUCT(([1]OUT_FinalEnergyCons!$B$4:$B$10000="var_cap")*1,(ISNUMBER(SEARCH("RH*-SHELCBR",[1]OUT_FinalEnergyCons!$A$4:$A$10000)))*1,[1]OUT_FinalEnergyCons!H$4:H$10000)</f>
        <v>0.29151088984129181</v>
      </c>
      <c r="K1826" s="1" cm="1">
        <f t="array" ref="K1826">SUMPRODUCT(([1]OUT_FinalEnergyCons!$B$4:$B$10000="var_cap")*1,(ISNUMBER(SEARCH("RH*-SHELCBR",[1]OUT_FinalEnergyCons!$A$4:$A$10000)))*1,[1]OUT_FinalEnergyCons!I$4:I$10000)</f>
        <v>0.18155601276187772</v>
      </c>
      <c r="L1826" s="1" cm="1">
        <f t="array" ref="L1826">SUMPRODUCT(([1]OUT_FinalEnergyCons!$B$4:$B$10000="var_cap")*1,(ISNUMBER(SEARCH("RH*-SHELCBR",[1]OUT_FinalEnergyCons!$A$4:$A$10000)))*1,[1]OUT_FinalEnergyCons!J$4:J$10000)</f>
        <v>0.15865202174909662</v>
      </c>
      <c r="M1826" s="1" cm="1">
        <f t="array" ref="M1826">SUMPRODUCT(([1]OUT_FinalEnergyCons!$B$4:$B$10000="var_cap")*1,(ISNUMBER(SEARCH("RH*-SHELCBR",[1]OUT_FinalEnergyCons!$A$4:$A$10000)))*1,[1]OUT_FinalEnergyCons!K$4:K$10000)</f>
        <v>0.32948855360895907</v>
      </c>
      <c r="N1826" s="1" cm="1">
        <f t="array" ref="N1826">SUMPRODUCT(([1]OUT_FinalEnergyCons!$B$4:$B$10000="var_cap")*1,(ISNUMBER(SEARCH("RH*-SHELCBR",[1]OUT_FinalEnergyCons!$A$4:$A$10000)))*1,[1]OUT_FinalEnergyCons!L$4:L$10000)</f>
        <v>0.44013864905582784</v>
      </c>
      <c r="O1826" s="1" cm="1">
        <f t="array" ref="O1826">SUMPRODUCT(([1]OUT_FinalEnergyCons!$B$4:$B$10000="var_cap")*1,(ISNUMBER(SEARCH("RH*-SHELCBR",[1]OUT_FinalEnergyCons!$A$4:$A$10000)))*1,[1]OUT_FinalEnergyCons!M$4:M$10000)</f>
        <v>0.55417843533764888</v>
      </c>
      <c r="P1826" s="1" cm="1">
        <f t="array" ref="P1826">SUMPRODUCT(([1]OUT_FinalEnergyCons!$B$4:$B$10000="var_cap")*1,(ISNUMBER(SEARCH("RH*-SHELCBR",[1]OUT_FinalEnergyCons!$A$4:$A$10000)))*1,[1]OUT_FinalEnergyCons!N$4:N$10000)</f>
        <v>0.28746575431966115</v>
      </c>
      <c r="Q1826" s="1" cm="1">
        <f t="array" ref="Q1826">SUMPRODUCT(([1]OUT_FinalEnergyCons!$B$4:$B$10000="var_cap")*1,(ISNUMBER(SEARCH("RH*-SHELCBR",[1]OUT_FinalEnergyCons!$A$4:$A$10000)))*1,[1]OUT_FinalEnergyCons!O$4:O$10000)</f>
        <v>0.17402806453217357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1.4390919776928257</v>
      </c>
      <c r="G1827" s="1" cm="1">
        <f t="array" ref="G1827">SUMPRODUCT(([1]OUT_FinalEnergyCons!$B$4:$B$10000="var_cap")*1,ISNUMBER(SEARCH("RH*-SHELCHP",[1]OUT_FinalEnergyCons!$A$4:$A$10000))*1,[1]OUT_FinalEnergyCons!E$4:E$10000)</f>
        <v>1.7123384219126279</v>
      </c>
      <c r="H1827" s="1" cm="1">
        <f t="array" ref="H1827">SUMPRODUCT(([1]OUT_FinalEnergyCons!$B$4:$B$10000="var_cap")*1,ISNUMBER(SEARCH("RH*-SHELCHP",[1]OUT_FinalEnergyCons!$A$4:$A$10000))*1,[1]OUT_FinalEnergyCons!F$4:F$10000)</f>
        <v>1.8979918843528976</v>
      </c>
      <c r="I1827" s="1" cm="1">
        <f t="array" ref="I1827">SUMPRODUCT(([1]OUT_FinalEnergyCons!$B$4:$B$10000="var_cap")*1,ISNUMBER(SEARCH("RH*-SHELCHP",[1]OUT_FinalEnergyCons!$A$4:$A$10000))*1,[1]OUT_FinalEnergyCons!G$4:G$10000)</f>
        <v>2.9086689770712963</v>
      </c>
      <c r="J1827" s="1" cm="1">
        <f t="array" ref="J1827">SUMPRODUCT(([1]OUT_FinalEnergyCons!$B$4:$B$10000="var_cap")*1,ISNUMBER(SEARCH("RH*-SHELCHP",[1]OUT_FinalEnergyCons!$A$4:$A$10000))*1,[1]OUT_FinalEnergyCons!H$4:H$10000)</f>
        <v>4.2697243158409171</v>
      </c>
      <c r="K1827" s="1" cm="1">
        <f t="array" ref="K1827">SUMPRODUCT(([1]OUT_FinalEnergyCons!$B$4:$B$10000="var_cap")*1,ISNUMBER(SEARCH("RH*-SHELCHP",[1]OUT_FinalEnergyCons!$A$4:$A$10000))*1,[1]OUT_FinalEnergyCons!I$4:I$10000)</f>
        <v>5.2938644980170091</v>
      </c>
      <c r="L1827" s="1" cm="1">
        <f t="array" ref="L1827">SUMPRODUCT(([1]OUT_FinalEnergyCons!$B$4:$B$10000="var_cap")*1,ISNUMBER(SEARCH("RH*-SHELCHP",[1]OUT_FinalEnergyCons!$A$4:$A$10000))*1,[1]OUT_FinalEnergyCons!J$4:J$10000)</f>
        <v>5.555274033863431</v>
      </c>
      <c r="M1827" s="1" cm="1">
        <f t="array" ref="M1827">SUMPRODUCT(([1]OUT_FinalEnergyCons!$B$4:$B$10000="var_cap")*1,ISNUMBER(SEARCH("RH*-SHELCHP",[1]OUT_FinalEnergyCons!$A$4:$A$10000))*1,[1]OUT_FinalEnergyCons!K$4:K$10000)</f>
        <v>5.9303936397427623</v>
      </c>
      <c r="N1827" s="1" cm="1">
        <f t="array" ref="N1827">SUMPRODUCT(([1]OUT_FinalEnergyCons!$B$4:$B$10000="var_cap")*1,ISNUMBER(SEARCH("RH*-SHELCHP",[1]OUT_FinalEnergyCons!$A$4:$A$10000))*1,[1]OUT_FinalEnergyCons!L$4:L$10000)</f>
        <v>5.9084420284873742</v>
      </c>
      <c r="O1827" s="1" cm="1">
        <f t="array" ref="O1827">SUMPRODUCT(([1]OUT_FinalEnergyCons!$B$4:$B$10000="var_cap")*1,ISNUMBER(SEARCH("RH*-SHELCHP",[1]OUT_FinalEnergyCons!$A$4:$A$10000))*1,[1]OUT_FinalEnergyCons!M$4:M$10000)</f>
        <v>5.9084209321467753</v>
      </c>
      <c r="P1827" s="1" cm="1">
        <f t="array" ref="P1827">SUMPRODUCT(([1]OUT_FinalEnergyCons!$B$4:$B$10000="var_cap")*1,ISNUMBER(SEARCH("RH*-SHELCHP",[1]OUT_FinalEnergyCons!$A$4:$A$10000))*1,[1]OUT_FinalEnergyCons!N$4:N$10000)</f>
        <v>5.9194895030002534</v>
      </c>
      <c r="Q1827" s="1" cm="1">
        <f t="array" ref="Q1827">SUMPRODUCT(([1]OUT_FinalEnergyCons!$B$4:$B$10000="var_cap")*1,ISNUMBER(SEARCH("RH*-SHELCHP",[1]OUT_FinalEnergyCons!$A$4:$A$10000))*1,[1]OUT_FinalEnergyCons!O$4:O$10000)</f>
        <v>5.9091523783496118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3.4074022777914221</v>
      </c>
      <c r="H1828" s="1">
        <f t="shared" si="2018"/>
        <v>3.4073971941013204</v>
      </c>
      <c r="I1828" s="1">
        <f t="shared" si="2018"/>
        <v>3.4073854393531455</v>
      </c>
      <c r="J1828" s="1">
        <f t="shared" si="2018"/>
        <v>0.88510666672227689</v>
      </c>
      <c r="K1828" s="1">
        <f t="shared" si="2018"/>
        <v>2.3829466517868111E-3</v>
      </c>
      <c r="L1828" s="1">
        <f t="shared" si="2018"/>
        <v>2.3724791907484798E-3</v>
      </c>
      <c r="M1828" s="1">
        <f t="shared" si="2018"/>
        <v>1.9539122173056348E-3</v>
      </c>
      <c r="N1828" s="1">
        <f t="shared" si="2018"/>
        <v>1.1674503157989048E-3</v>
      </c>
      <c r="O1828" s="1">
        <f t="shared" si="2018"/>
        <v>1.1152718738378026E-3</v>
      </c>
      <c r="P1828" s="1">
        <f>P1829</f>
        <v>1.0506009632875E-3</v>
      </c>
      <c r="Q1828" s="1">
        <f>Q1829</f>
        <v>1.1613177246397113E-3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3.4074022777914221</v>
      </c>
      <c r="H1829" s="1" cm="1">
        <f t="array" ref="H1829">SUMPRODUCT(([1]OUT_FinalEnergyCons!$B$4:$B$10000="var_cap")*1, (ISNUMBER(SEARCH("RH*-SHLFOBR",[1]OUT_FinalEnergyCons!$A$4:$A$10000)))*1,[1]OUT_FinalEnergyCons!F$4:F$10000)</f>
        <v>3.4073971941013204</v>
      </c>
      <c r="I1829" s="1" cm="1">
        <f t="array" ref="I1829">SUMPRODUCT(([1]OUT_FinalEnergyCons!$B$4:$B$10000="var_cap")*1, (ISNUMBER(SEARCH("RH*-SHLFOBR",[1]OUT_FinalEnergyCons!$A$4:$A$10000)))*1,[1]OUT_FinalEnergyCons!G$4:G$10000)</f>
        <v>3.4073854393531455</v>
      </c>
      <c r="J1829" s="1" cm="1">
        <f t="array" ref="J1829">SUMPRODUCT(([1]OUT_FinalEnergyCons!$B$4:$B$10000="var_cap")*1, (ISNUMBER(SEARCH("RH*-SHLFOBR",[1]OUT_FinalEnergyCons!$A$4:$A$10000)))*1,[1]OUT_FinalEnergyCons!H$4:H$10000)</f>
        <v>0.88510666672227689</v>
      </c>
      <c r="K1829" s="1" cm="1">
        <f t="array" ref="K1829">SUMPRODUCT(([1]OUT_FinalEnergyCons!$B$4:$B$10000="var_cap")*1, (ISNUMBER(SEARCH("RH*-SHLFOBR",[1]OUT_FinalEnergyCons!$A$4:$A$10000)))*1,[1]OUT_FinalEnergyCons!I$4:I$10000)</f>
        <v>2.3829466517868111E-3</v>
      </c>
      <c r="L1829" s="1" cm="1">
        <f t="array" ref="L1829">SUMPRODUCT(([1]OUT_FinalEnergyCons!$B$4:$B$10000="var_cap")*1, (ISNUMBER(SEARCH("RH*-SHLFOBR",[1]OUT_FinalEnergyCons!$A$4:$A$10000)))*1,[1]OUT_FinalEnergyCons!J$4:J$10000)</f>
        <v>2.3724791907484798E-3</v>
      </c>
      <c r="M1829" s="1" cm="1">
        <f t="array" ref="M1829">SUMPRODUCT(([1]OUT_FinalEnergyCons!$B$4:$B$10000="var_cap")*1, (ISNUMBER(SEARCH("RH*-SHLFOBR",[1]OUT_FinalEnergyCons!$A$4:$A$10000)))*1,[1]OUT_FinalEnergyCons!K$4:K$10000)</f>
        <v>1.9539122173056348E-3</v>
      </c>
      <c r="N1829" s="1" cm="1">
        <f t="array" ref="N1829">SUMPRODUCT(([1]OUT_FinalEnergyCons!$B$4:$B$10000="var_cap")*1, (ISNUMBER(SEARCH("RH*-SHLFOBR",[1]OUT_FinalEnergyCons!$A$4:$A$10000)))*1,[1]OUT_FinalEnergyCons!L$4:L$10000)</f>
        <v>1.1674503157989048E-3</v>
      </c>
      <c r="O1829" s="1" cm="1">
        <f t="array" ref="O1829">SUMPRODUCT(([1]OUT_FinalEnergyCons!$B$4:$B$10000="var_cap")*1, (ISNUMBER(SEARCH("RH*-SHLFOBR",[1]OUT_FinalEnergyCons!$A$4:$A$10000)))*1,[1]OUT_FinalEnergyCons!M$4:M$10000)</f>
        <v>1.1152718738378026E-3</v>
      </c>
      <c r="P1829" s="1" cm="1">
        <f t="array" ref="P1829">SUMPRODUCT(([1]OUT_FinalEnergyCons!$B$4:$B$10000="var_cap")*1, (ISNUMBER(SEARCH("RH*-SHLFOBR",[1]OUT_FinalEnergyCons!$A$4:$A$10000)))*1,[1]OUT_FinalEnergyCons!N$4:N$10000)</f>
        <v>1.0506009632875E-3</v>
      </c>
      <c r="Q1829" s="1" cm="1">
        <f t="array" ref="Q1829">SUMPRODUCT(([1]OUT_FinalEnergyCons!$B$4:$B$10000="var_cap")*1, (ISNUMBER(SEARCH("RH*-SHLFOBR",[1]OUT_FinalEnergyCons!$A$4:$A$10000)))*1,[1]OUT_FinalEnergyCons!O$4:O$10000)</f>
        <v>1.1613177246397113E-3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2.7687559550511049</v>
      </c>
      <c r="G1830" s="1">
        <f t="shared" ref="G1830:K1830" si="2021">SUM(G1831:G1832)</f>
        <v>2.9875900721722877</v>
      </c>
      <c r="H1830" s="1">
        <f t="shared" si="2021"/>
        <v>3.018391173638491</v>
      </c>
      <c r="I1830" s="1">
        <f t="shared" si="2021"/>
        <v>3.0187140131664139</v>
      </c>
      <c r="J1830" s="1">
        <f t="shared" si="2021"/>
        <v>2.7625180283637021</v>
      </c>
      <c r="K1830" s="1">
        <f t="shared" si="2021"/>
        <v>2.0004632594291794</v>
      </c>
      <c r="L1830" s="1">
        <f t="shared" ref="L1830:O1830" si="2022">SUM(L1831:L1832)</f>
        <v>1.5788366661268212</v>
      </c>
      <c r="M1830" s="1">
        <f t="shared" si="2022"/>
        <v>0.88225668581957217</v>
      </c>
      <c r="N1830" s="1">
        <f t="shared" si="2022"/>
        <v>0.84135626691354259</v>
      </c>
      <c r="O1830" s="1">
        <f t="shared" si="2022"/>
        <v>0.83633450987075175</v>
      </c>
      <c r="P1830" s="1">
        <f>SUM(P1831:P1832)</f>
        <v>0.72109823925434491</v>
      </c>
      <c r="Q1830" s="1">
        <f>SUM(Q1831:Q1832)</f>
        <v>0.61876761039512562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2.987564936997261</v>
      </c>
      <c r="H1831" s="1" cm="1">
        <f t="array" ref="H1831">SUMPRODUCT(([1]OUT_FinalEnergyCons!$B$4:$B$10000="var_cap")*1, (ISNUMBER(SEARCH("RH*-SHNGABR",[1]OUT_FinalEnergyCons!$A$4:$A$10000)))*1,[1]OUT_FinalEnergyCons!F$4:F$10000)</f>
        <v>3.0148772050366306</v>
      </c>
      <c r="I1831" s="1" cm="1">
        <f t="array" ref="I1831">SUMPRODUCT(([1]OUT_FinalEnergyCons!$B$4:$B$10000="var_cap")*1, (ISNUMBER(SEARCH("RH*-SHNGABR",[1]OUT_FinalEnergyCons!$A$4:$A$10000)))*1,[1]OUT_FinalEnergyCons!G$4:G$10000)</f>
        <v>3.0151244784922318</v>
      </c>
      <c r="J1831" s="1" cm="1">
        <f t="array" ref="J1831">SUMPRODUCT(([1]OUT_FinalEnergyCons!$B$4:$B$10000="var_cap")*1, (ISNUMBER(SEARCH("RH*-SHNGABR",[1]OUT_FinalEnergyCons!$A$4:$A$10000)))*1,[1]OUT_FinalEnergyCons!H$4:H$10000)</f>
        <v>2.533090417380147</v>
      </c>
      <c r="K1831" s="1" cm="1">
        <f t="array" ref="K1831">SUMPRODUCT(([1]OUT_FinalEnergyCons!$B$4:$B$10000="var_cap")*1, (ISNUMBER(SEARCH("RH*-SHNGABR",[1]OUT_FinalEnergyCons!$A$4:$A$10000)))*1,[1]OUT_FinalEnergyCons!I$4:I$10000)</f>
        <v>1.7259906166493737</v>
      </c>
      <c r="L1831" s="1" cm="1">
        <f t="array" ref="L1831">SUMPRODUCT(([1]OUT_FinalEnergyCons!$B$4:$B$10000="var_cap")*1, (ISNUMBER(SEARCH("RH*-SHNGABR",[1]OUT_FinalEnergyCons!$A$4:$A$10000)))*1,[1]OUT_FinalEnergyCons!J$4:J$10000)</f>
        <v>1.107592009665928</v>
      </c>
      <c r="M1831" s="1" cm="1">
        <f t="array" ref="M1831">SUMPRODUCT(([1]OUT_FinalEnergyCons!$B$4:$B$10000="var_cap")*1, (ISNUMBER(SEARCH("RH*-SHNGABR",[1]OUT_FinalEnergyCons!$A$4:$A$10000)))*1,[1]OUT_FinalEnergyCons!K$4:K$10000)</f>
        <v>0.62848419454663351</v>
      </c>
      <c r="N1831" s="1" cm="1">
        <f t="array" ref="N1831">SUMPRODUCT(([1]OUT_FinalEnergyCons!$B$4:$B$10000="var_cap")*1, (ISNUMBER(SEARCH("RH*-SHNGABR",[1]OUT_FinalEnergyCons!$A$4:$A$10000)))*1,[1]OUT_FinalEnergyCons!L$4:L$10000)</f>
        <v>0.58971488295017416</v>
      </c>
      <c r="O1831" s="1" cm="1">
        <f t="array" ref="O1831">SUMPRODUCT(([1]OUT_FinalEnergyCons!$B$4:$B$10000="var_cap")*1, (ISNUMBER(SEARCH("RH*-SHNGABR",[1]OUT_FinalEnergyCons!$A$4:$A$10000)))*1,[1]OUT_FinalEnergyCons!M$4:M$10000)</f>
        <v>0.58385287182060175</v>
      </c>
      <c r="P1831" s="1" cm="1">
        <f t="array" ref="P1831">SUMPRODUCT(([1]OUT_FinalEnergyCons!$B$4:$B$10000="var_cap")*1, (ISNUMBER(SEARCH("RH*-SHNGABR",[1]OUT_FinalEnergyCons!$A$4:$A$10000)))*1,[1]OUT_FinalEnergyCons!N$4:N$10000)</f>
        <v>0.4685348203259026</v>
      </c>
      <c r="Q1831" s="1" cm="1">
        <f t="array" ref="Q1831">SUMPRODUCT(([1]OUT_FinalEnergyCons!$B$4:$B$10000="var_cap")*1, (ISNUMBER(SEARCH("RH*-SHNGABR",[1]OUT_FinalEnergyCons!$A$4:$A$10000)))*1,[1]OUT_FinalEnergyCons!O$4:O$10000)</f>
        <v>0.3654533335919401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1.9038127551096599E-6</v>
      </c>
      <c r="G1832" s="1" cm="1">
        <f t="array" ref="G1832">SUMPRODUCT(([1]OUT_FinalEnergyCons!$B$4:$B$10000="var_cap")*1,ISNUMBER(SEARCH("RH*-SHngahp",[1]OUT_FinalEnergyCons!$A$4:$A$10000))*1,[1]OUT_FinalEnergyCons!E$4:E$10000)</f>
        <v>2.513517502678959E-5</v>
      </c>
      <c r="H1832" s="1" cm="1">
        <f t="array" ref="H1832">SUMPRODUCT(([1]OUT_FinalEnergyCons!$B$4:$B$10000="var_cap")*1,ISNUMBER(SEARCH("RH*-SHngahp",[1]OUT_FinalEnergyCons!$A$4:$A$10000))*1,[1]OUT_FinalEnergyCons!F$4:F$10000)</f>
        <v>3.5139686018602558E-3</v>
      </c>
      <c r="I1832" s="1" cm="1">
        <f t="array" ref="I1832">SUMPRODUCT(([1]OUT_FinalEnergyCons!$B$4:$B$10000="var_cap")*1,ISNUMBER(SEARCH("RH*-SHngahp",[1]OUT_FinalEnergyCons!$A$4:$A$10000))*1,[1]OUT_FinalEnergyCons!G$4:G$10000)</f>
        <v>3.5895346741823026E-3</v>
      </c>
      <c r="J1832" s="1" cm="1">
        <f t="array" ref="J1832">SUMPRODUCT(([1]OUT_FinalEnergyCons!$B$4:$B$10000="var_cap")*1,ISNUMBER(SEARCH("RH*-SHngahp",[1]OUT_FinalEnergyCons!$A$4:$A$10000))*1,[1]OUT_FinalEnergyCons!H$4:H$10000)</f>
        <v>0.22942761098355532</v>
      </c>
      <c r="K1832" s="1" cm="1">
        <f t="array" ref="K1832">SUMPRODUCT(([1]OUT_FinalEnergyCons!$B$4:$B$10000="var_cap")*1,ISNUMBER(SEARCH("RH*-SHngahp",[1]OUT_FinalEnergyCons!$A$4:$A$10000))*1,[1]OUT_FinalEnergyCons!I$4:I$10000)</f>
        <v>0.27447264277980588</v>
      </c>
      <c r="L1832" s="1" cm="1">
        <f t="array" ref="L1832">SUMPRODUCT(([1]OUT_FinalEnergyCons!$B$4:$B$10000="var_cap")*1,ISNUMBER(SEARCH("RH*-SHngahp",[1]OUT_FinalEnergyCons!$A$4:$A$10000))*1,[1]OUT_FinalEnergyCons!J$4:J$10000)</f>
        <v>0.4712446564608932</v>
      </c>
      <c r="M1832" s="1" cm="1">
        <f t="array" ref="M1832">SUMPRODUCT(([1]OUT_FinalEnergyCons!$B$4:$B$10000="var_cap")*1,ISNUMBER(SEARCH("RH*-SHngahp",[1]OUT_FinalEnergyCons!$A$4:$A$10000))*1,[1]OUT_FinalEnergyCons!K$4:K$10000)</f>
        <v>0.25377249127293866</v>
      </c>
      <c r="N1832" s="1" cm="1">
        <f t="array" ref="N1832">SUMPRODUCT(([1]OUT_FinalEnergyCons!$B$4:$B$10000="var_cap")*1,ISNUMBER(SEARCH("RH*-SHngahp",[1]OUT_FinalEnergyCons!$A$4:$A$10000))*1,[1]OUT_FinalEnergyCons!L$4:L$10000)</f>
        <v>0.25164138396336838</v>
      </c>
      <c r="O1832" s="1" cm="1">
        <f t="array" ref="O1832">SUMPRODUCT(([1]OUT_FinalEnergyCons!$B$4:$B$10000="var_cap")*1,ISNUMBER(SEARCH("RH*-SHngahp",[1]OUT_FinalEnergyCons!$A$4:$A$10000))*1,[1]OUT_FinalEnergyCons!M$4:M$10000)</f>
        <v>0.25248163805015</v>
      </c>
      <c r="P1832" s="1" cm="1">
        <f t="array" ref="P1832">SUMPRODUCT(([1]OUT_FinalEnergyCons!$B$4:$B$10000="var_cap")*1,ISNUMBER(SEARCH("RH*-SHngahp",[1]OUT_FinalEnergyCons!$A$4:$A$10000))*1,[1]OUT_FinalEnergyCons!N$4:N$10000)</f>
        <v>0.25256341892844231</v>
      </c>
      <c r="Q1832" s="1" cm="1">
        <f t="array" ref="Q1832">SUMPRODUCT(([1]OUT_FinalEnergyCons!$B$4:$B$10000="var_cap")*1,ISNUMBER(SEARCH("RH*-SHngahp",[1]OUT_FinalEnergyCons!$A$4:$A$10000))*1,[1]OUT_FinalEnergyCons!O$4:O$10000)</f>
        <v>0.25331427680318552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6.9875280932600462E-3</v>
      </c>
      <c r="H1833" s="1">
        <f t="shared" si="2026"/>
        <v>8.5415823242689006E-4</v>
      </c>
      <c r="I1833" s="1">
        <f t="shared" si="2026"/>
        <v>4.5326179312916038E-4</v>
      </c>
      <c r="J1833" s="1">
        <f t="shared" si="2026"/>
        <v>1.174048065579799E-4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6.9875280932600462E-3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8.5415823242689006E-4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4.5326179312916038E-4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1.174048065579799E-4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0.6896531392142824</v>
      </c>
      <c r="G1835" s="1">
        <f t="shared" ref="G1835:O1835" si="2028">G1836</f>
        <v>0.77779310069416785</v>
      </c>
      <c r="H1835" s="1">
        <f t="shared" si="2028"/>
        <v>0.78380519823289019</v>
      </c>
      <c r="I1835" s="1">
        <f t="shared" si="2028"/>
        <v>0.78381778453818518</v>
      </c>
      <c r="J1835" s="1">
        <f t="shared" si="2028"/>
        <v>0.49396904024619714</v>
      </c>
      <c r="K1835" s="1">
        <f t="shared" si="2028"/>
        <v>0.47655086881095332</v>
      </c>
      <c r="L1835" s="1">
        <f t="shared" si="2028"/>
        <v>0.56168517589457778</v>
      </c>
      <c r="M1835" s="1">
        <f t="shared" si="2028"/>
        <v>0.5063610060923085</v>
      </c>
      <c r="N1835" s="1">
        <f t="shared" si="2028"/>
        <v>0.3169088042454144</v>
      </c>
      <c r="O1835" s="1">
        <f t="shared" si="2028"/>
        <v>0.2259311487581096</v>
      </c>
      <c r="P1835" s="1">
        <f>P1836</f>
        <v>0.22585703626757109</v>
      </c>
      <c r="Q1835" s="1">
        <f>Q1836</f>
        <v>0.1991192107473013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0.6896531392142824</v>
      </c>
      <c r="G1836" s="1" cm="1">
        <f t="array" ref="G1836">SUMPRODUCT(([1]OUT_FinalEnergyCons!$B$4:$B$10000="var_cap")*1, (ISNUMBER(SEARCH("RH*-SHWODBR",[1]OUT_FinalEnergyCons!$A$4:$A$10000)))*1,[1]OUT_FinalEnergyCons!E$4:E$10000)</f>
        <v>0.77779310069416785</v>
      </c>
      <c r="H1836" s="1" cm="1">
        <f t="array" ref="H1836">SUMPRODUCT(([1]OUT_FinalEnergyCons!$B$4:$B$10000="var_cap")*1, (ISNUMBER(SEARCH("RH*-SHWODBR",[1]OUT_FinalEnergyCons!$A$4:$A$10000)))*1,[1]OUT_FinalEnergyCons!F$4:F$10000)</f>
        <v>0.78380519823289019</v>
      </c>
      <c r="I1836" s="1" cm="1">
        <f t="array" ref="I1836">SUMPRODUCT(([1]OUT_FinalEnergyCons!$B$4:$B$10000="var_cap")*1, (ISNUMBER(SEARCH("RH*-SHWODBR",[1]OUT_FinalEnergyCons!$A$4:$A$10000)))*1,[1]OUT_FinalEnergyCons!G$4:G$10000)</f>
        <v>0.78381778453818518</v>
      </c>
      <c r="J1836" s="1" cm="1">
        <f t="array" ref="J1836">SUMPRODUCT(([1]OUT_FinalEnergyCons!$B$4:$B$10000="var_cap")*1, (ISNUMBER(SEARCH("RH*-SHWODBR",[1]OUT_FinalEnergyCons!$A$4:$A$10000)))*1,[1]OUT_FinalEnergyCons!H$4:H$10000)</f>
        <v>0.49396904024619714</v>
      </c>
      <c r="K1836" s="1" cm="1">
        <f t="array" ref="K1836">SUMPRODUCT(([1]OUT_FinalEnergyCons!$B$4:$B$10000="var_cap")*1, (ISNUMBER(SEARCH("RH*-SHWODBR",[1]OUT_FinalEnergyCons!$A$4:$A$10000)))*1,[1]OUT_FinalEnergyCons!I$4:I$10000)</f>
        <v>0.47655086881095332</v>
      </c>
      <c r="L1836" s="1" cm="1">
        <f t="array" ref="L1836">SUMPRODUCT(([1]OUT_FinalEnergyCons!$B$4:$B$10000="var_cap")*1, (ISNUMBER(SEARCH("RH*-SHWODBR",[1]OUT_FinalEnergyCons!$A$4:$A$10000)))*1,[1]OUT_FinalEnergyCons!J$4:J$10000)</f>
        <v>0.56168517589457778</v>
      </c>
      <c r="M1836" s="1" cm="1">
        <f t="array" ref="M1836">SUMPRODUCT(([1]OUT_FinalEnergyCons!$B$4:$B$10000="var_cap")*1, (ISNUMBER(SEARCH("RH*-SHWODBR",[1]OUT_FinalEnergyCons!$A$4:$A$10000)))*1,[1]OUT_FinalEnergyCons!K$4:K$10000)</f>
        <v>0.5063610060923085</v>
      </c>
      <c r="N1836" s="1" cm="1">
        <f t="array" ref="N1836">SUMPRODUCT(([1]OUT_FinalEnergyCons!$B$4:$B$10000="var_cap")*1, (ISNUMBER(SEARCH("RH*-SHWODBR",[1]OUT_FinalEnergyCons!$A$4:$A$10000)))*1,[1]OUT_FinalEnergyCons!L$4:L$10000)</f>
        <v>0.3169088042454144</v>
      </c>
      <c r="O1836" s="1" cm="1">
        <f t="array" ref="O1836">SUMPRODUCT(([1]OUT_FinalEnergyCons!$B$4:$B$10000="var_cap")*1, (ISNUMBER(SEARCH("RH*-SHWODBR",[1]OUT_FinalEnergyCons!$A$4:$A$10000)))*1,[1]OUT_FinalEnergyCons!M$4:M$10000)</f>
        <v>0.2259311487581096</v>
      </c>
      <c r="P1836" s="1" cm="1">
        <f t="array" ref="P1836">SUMPRODUCT(([1]OUT_FinalEnergyCons!$B$4:$B$10000="var_cap")*1, (ISNUMBER(SEARCH("RH*-SHWODBR",[1]OUT_FinalEnergyCons!$A$4:$A$10000)))*1,[1]OUT_FinalEnergyCons!N$4:N$10000)</f>
        <v>0.22585703626757109</v>
      </c>
      <c r="Q1836" s="1" cm="1">
        <f t="array" ref="Q1836">SUMPRODUCT(([1]OUT_FinalEnergyCons!$B$4:$B$10000="var_cap")*1, (ISNUMBER(SEARCH("RH*-SHWODBR",[1]OUT_FinalEnergyCons!$A$4:$A$10000)))*1,[1]OUT_FinalEnergyCons!O$4:O$10000)</f>
        <v>0.1991192107473013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0.20438896224498429</v>
      </c>
      <c r="G1837" s="1">
        <f t="shared" ref="G1837:O1837" si="2031">G1838</f>
        <v>0.24094508861829173</v>
      </c>
      <c r="H1837" s="1">
        <f t="shared" si="2031"/>
        <v>0.24108734190459957</v>
      </c>
      <c r="I1837" s="1">
        <f t="shared" si="2031"/>
        <v>0.25199414181481883</v>
      </c>
      <c r="J1837" s="1">
        <f t="shared" si="2031"/>
        <v>0.26239167014012277</v>
      </c>
      <c r="K1837" s="1">
        <f t="shared" si="2031"/>
        <v>0.26760126471132328</v>
      </c>
      <c r="L1837" s="1">
        <f t="shared" si="2031"/>
        <v>0.27471085772774478</v>
      </c>
      <c r="M1837" s="1">
        <f t="shared" si="2031"/>
        <v>0.28087271474608733</v>
      </c>
      <c r="N1837" s="1">
        <f t="shared" si="2031"/>
        <v>0.28322970951845589</v>
      </c>
      <c r="O1837" s="1">
        <f t="shared" si="2031"/>
        <v>0.28811528963396349</v>
      </c>
      <c r="P1837" s="1">
        <f>P1838</f>
        <v>0.28950015571047744</v>
      </c>
      <c r="Q1837" s="1">
        <f>Q1838</f>
        <v>0.29006688643479983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0.20438896224498429</v>
      </c>
      <c r="G1838" s="1" cm="1">
        <f t="array" ref="G1838">SUMPRODUCT(([1]OUT_FinalEnergyCons!$B$4:$B$10000="var_cap")*1, (ISNUMBER(SEARCH("RH*-SHPLTBR",[1]OUT_FinalEnergyCons!$A$4:$A$10000)))*1,[1]OUT_FinalEnergyCons!E$4:E$10000)</f>
        <v>0.24094508861829173</v>
      </c>
      <c r="H1838" s="1" cm="1">
        <f t="array" ref="H1838">SUMPRODUCT(([1]OUT_FinalEnergyCons!$B$4:$B$10000="var_cap")*1, (ISNUMBER(SEARCH("RH*-SHPLTBR",[1]OUT_FinalEnergyCons!$A$4:$A$10000)))*1,[1]OUT_FinalEnergyCons!F$4:F$10000)</f>
        <v>0.24108734190459957</v>
      </c>
      <c r="I1838" s="1" cm="1">
        <f t="array" ref="I1838">SUMPRODUCT(([1]OUT_FinalEnergyCons!$B$4:$B$10000="var_cap")*1, (ISNUMBER(SEARCH("RH*-SHPLTBR",[1]OUT_FinalEnergyCons!$A$4:$A$10000)))*1,[1]OUT_FinalEnergyCons!G$4:G$10000)</f>
        <v>0.25199414181481883</v>
      </c>
      <c r="J1838" s="1" cm="1">
        <f t="array" ref="J1838">SUMPRODUCT(([1]OUT_FinalEnergyCons!$B$4:$B$10000="var_cap")*1, (ISNUMBER(SEARCH("RH*-SHPLTBR",[1]OUT_FinalEnergyCons!$A$4:$A$10000)))*1,[1]OUT_FinalEnergyCons!H$4:H$10000)</f>
        <v>0.26239167014012277</v>
      </c>
      <c r="K1838" s="1" cm="1">
        <f t="array" ref="K1838">SUMPRODUCT(([1]OUT_FinalEnergyCons!$B$4:$B$10000="var_cap")*1, (ISNUMBER(SEARCH("RH*-SHPLTBR",[1]OUT_FinalEnergyCons!$A$4:$A$10000)))*1,[1]OUT_FinalEnergyCons!I$4:I$10000)</f>
        <v>0.26760126471132328</v>
      </c>
      <c r="L1838" s="1" cm="1">
        <f t="array" ref="L1838">SUMPRODUCT(([1]OUT_FinalEnergyCons!$B$4:$B$10000="var_cap")*1, (ISNUMBER(SEARCH("RH*-SHPLTBR",[1]OUT_FinalEnergyCons!$A$4:$A$10000)))*1,[1]OUT_FinalEnergyCons!J$4:J$10000)</f>
        <v>0.27471085772774478</v>
      </c>
      <c r="M1838" s="1" cm="1">
        <f t="array" ref="M1838">SUMPRODUCT(([1]OUT_FinalEnergyCons!$B$4:$B$10000="var_cap")*1, (ISNUMBER(SEARCH("RH*-SHPLTBR",[1]OUT_FinalEnergyCons!$A$4:$A$10000)))*1,[1]OUT_FinalEnergyCons!K$4:K$10000)</f>
        <v>0.28087271474608733</v>
      </c>
      <c r="N1838" s="1" cm="1">
        <f t="array" ref="N1838">SUMPRODUCT(([1]OUT_FinalEnergyCons!$B$4:$B$10000="var_cap")*1, (ISNUMBER(SEARCH("RH*-SHPLTBR",[1]OUT_FinalEnergyCons!$A$4:$A$10000)))*1,[1]OUT_FinalEnergyCons!L$4:L$10000)</f>
        <v>0.28322970951845589</v>
      </c>
      <c r="O1838" s="1" cm="1">
        <f t="array" ref="O1838">SUMPRODUCT(([1]OUT_FinalEnergyCons!$B$4:$B$10000="var_cap")*1, (ISNUMBER(SEARCH("RH*-SHPLTBR",[1]OUT_FinalEnergyCons!$A$4:$A$10000)))*1,[1]OUT_FinalEnergyCons!M$4:M$10000)</f>
        <v>0.28811528963396349</v>
      </c>
      <c r="P1838" s="1" cm="1">
        <f t="array" ref="P1838">SUMPRODUCT(([1]OUT_FinalEnergyCons!$B$4:$B$10000="var_cap")*1, (ISNUMBER(SEARCH("RH*-SHPLTBR",[1]OUT_FinalEnergyCons!$A$4:$A$10000)))*1,[1]OUT_FinalEnergyCons!N$4:N$10000)</f>
        <v>0.28950015571047744</v>
      </c>
      <c r="Q1838" s="1" cm="1">
        <f t="array" ref="Q1838">SUMPRODUCT(([1]OUT_FinalEnergyCons!$B$4:$B$10000="var_cap")*1, (ISNUMBER(SEARCH("RH*-SHPLTBR",[1]OUT_FinalEnergyCons!$A$4:$A$10000)))*1,[1]OUT_FinalEnergyCons!O$4:O$10000)</f>
        <v>0.29006688643479983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0.11420564431707553</v>
      </c>
      <c r="G1839" s="1">
        <f t="shared" ref="G1839:O1839" si="2034">G1840</f>
        <v>0.13747573822274009</v>
      </c>
      <c r="H1839" s="1">
        <f t="shared" si="2034"/>
        <v>0.13813947704364896</v>
      </c>
      <c r="I1839" s="1">
        <f t="shared" si="2034"/>
        <v>0.13869865559825328</v>
      </c>
      <c r="J1839" s="1">
        <f t="shared" si="2034"/>
        <v>0.14208510765803506</v>
      </c>
      <c r="K1839" s="1">
        <f t="shared" si="2034"/>
        <v>0.37925243811608822</v>
      </c>
      <c r="L1839" s="1">
        <f t="shared" si="2034"/>
        <v>0.54512873949705187</v>
      </c>
      <c r="M1839" s="1">
        <f t="shared" si="2034"/>
        <v>0.53615099057228421</v>
      </c>
      <c r="N1839" s="1">
        <f t="shared" si="2034"/>
        <v>0.52335694136588562</v>
      </c>
      <c r="O1839" s="1">
        <f t="shared" si="2034"/>
        <v>0.51579946391252185</v>
      </c>
      <c r="P1839" s="1">
        <f>P1840</f>
        <v>0.50741975707673792</v>
      </c>
      <c r="Q1839" s="1">
        <f>Q1840</f>
        <v>0.50185786839557167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0.11420564431707553</v>
      </c>
      <c r="G1840" s="1" cm="1">
        <f t="array" ref="G1840">SUMPRODUCT(([1]OUT_FinalEnergyCons!$B$4:$B$10000="var_cap")*1, (ISNUMBER(SEARCH("RH*-SHSOLBR",[1]OUT_FinalEnergyCons!$A$4:$A$10000)))*1,[1]OUT_FinalEnergyCons!E$4:E$10000)</f>
        <v>0.13747573822274009</v>
      </c>
      <c r="H1840" s="1" cm="1">
        <f t="array" ref="H1840">SUMPRODUCT(([1]OUT_FinalEnergyCons!$B$4:$B$10000="var_cap")*1, (ISNUMBER(SEARCH("RH*-SHSOLBR",[1]OUT_FinalEnergyCons!$A$4:$A$10000)))*1,[1]OUT_FinalEnergyCons!F$4:F$10000)</f>
        <v>0.13813947704364896</v>
      </c>
      <c r="I1840" s="1" cm="1">
        <f t="array" ref="I1840">SUMPRODUCT(([1]OUT_FinalEnergyCons!$B$4:$B$10000="var_cap")*1, (ISNUMBER(SEARCH("RH*-SHSOLBR",[1]OUT_FinalEnergyCons!$A$4:$A$10000)))*1,[1]OUT_FinalEnergyCons!G$4:G$10000)</f>
        <v>0.13869865559825328</v>
      </c>
      <c r="J1840" s="1" cm="1">
        <f t="array" ref="J1840">SUMPRODUCT(([1]OUT_FinalEnergyCons!$B$4:$B$10000="var_cap")*1, (ISNUMBER(SEARCH("RH*-SHSOLBR",[1]OUT_FinalEnergyCons!$A$4:$A$10000)))*1,[1]OUT_FinalEnergyCons!H$4:H$10000)</f>
        <v>0.14208510765803506</v>
      </c>
      <c r="K1840" s="1" cm="1">
        <f t="array" ref="K1840">SUMPRODUCT(([1]OUT_FinalEnergyCons!$B$4:$B$10000="var_cap")*1, (ISNUMBER(SEARCH("RH*-SHSOLBR",[1]OUT_FinalEnergyCons!$A$4:$A$10000)))*1,[1]OUT_FinalEnergyCons!I$4:I$10000)</f>
        <v>0.37925243811608822</v>
      </c>
      <c r="L1840" s="1" cm="1">
        <f t="array" ref="L1840">SUMPRODUCT(([1]OUT_FinalEnergyCons!$B$4:$B$10000="var_cap")*1, (ISNUMBER(SEARCH("RH*-SHSOLBR",[1]OUT_FinalEnergyCons!$A$4:$A$10000)))*1,[1]OUT_FinalEnergyCons!J$4:J$10000)</f>
        <v>0.54512873949705187</v>
      </c>
      <c r="M1840" s="1" cm="1">
        <f t="array" ref="M1840">SUMPRODUCT(([1]OUT_FinalEnergyCons!$B$4:$B$10000="var_cap")*1, (ISNUMBER(SEARCH("RH*-SHSOLBR",[1]OUT_FinalEnergyCons!$A$4:$A$10000)))*1,[1]OUT_FinalEnergyCons!K$4:K$10000)</f>
        <v>0.53615099057228421</v>
      </c>
      <c r="N1840" s="1" cm="1">
        <f t="array" ref="N1840">SUMPRODUCT(([1]OUT_FinalEnergyCons!$B$4:$B$10000="var_cap")*1, (ISNUMBER(SEARCH("RH*-SHSOLBR",[1]OUT_FinalEnergyCons!$A$4:$A$10000)))*1,[1]OUT_FinalEnergyCons!L$4:L$10000)</f>
        <v>0.52335694136588562</v>
      </c>
      <c r="O1840" s="1" cm="1">
        <f t="array" ref="O1840">SUMPRODUCT(([1]OUT_FinalEnergyCons!$B$4:$B$10000="var_cap")*1, (ISNUMBER(SEARCH("RH*-SHSOLBR",[1]OUT_FinalEnergyCons!$A$4:$A$10000)))*1,[1]OUT_FinalEnergyCons!M$4:M$10000)</f>
        <v>0.51579946391252185</v>
      </c>
      <c r="P1840" s="1" cm="1">
        <f t="array" ref="P1840">SUMPRODUCT(([1]OUT_FinalEnergyCons!$B$4:$B$10000="var_cap")*1, (ISNUMBER(SEARCH("RH*-SHSOLBR",[1]OUT_FinalEnergyCons!$A$4:$A$10000)))*1,[1]OUT_FinalEnergyCons!N$4:N$10000)</f>
        <v>0.50741975707673792</v>
      </c>
      <c r="Q1840" s="1" cm="1">
        <f t="array" ref="Q1840">SUMPRODUCT(([1]OUT_FinalEnergyCons!$B$4:$B$10000="var_cap")*1, (ISNUMBER(SEARCH("RH*-SHSOLBR",[1]OUT_FinalEnergyCons!$A$4:$A$10000)))*1,[1]OUT_FinalEnergyCons!O$4:O$10000)</f>
        <v>0.50185786839557167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1.8610248972403765</v>
      </c>
      <c r="G1843" s="1">
        <f t="shared" ref="G1843" si="2040">SUM(G1844,G1847,G1849,G1852,G1854,G1856,G1858,G1860)</f>
        <v>2.0187548899604466</v>
      </c>
      <c r="H1843" s="1">
        <f t="shared" ref="H1843" si="2041">SUM(H1844,H1847,H1849,H1852,H1854,H1856,H1858,H1860)</f>
        <v>2.0267680606580303</v>
      </c>
      <c r="I1843" s="1">
        <f t="shared" ref="I1843" si="2042">SUM(I1844,I1847,I1849,I1852,I1854,I1856,I1858,I1860)</f>
        <v>2.1400475323230665</v>
      </c>
      <c r="J1843" s="1">
        <f t="shared" ref="J1843" si="2043">SUM(J1844,J1847,J1849,J1852,J1854,J1856,J1858,J1860)</f>
        <v>1.8561574138093118</v>
      </c>
      <c r="K1843" s="1">
        <f t="shared" ref="K1843" si="2044">SUM(K1844,K1847,K1849,K1852,K1854,K1856,K1858,K1860)</f>
        <v>2.0848500740762805</v>
      </c>
      <c r="L1843" s="1">
        <f t="shared" ref="L1843:O1843" si="2045">SUM(L1844,L1847,L1849,L1852,L1854,L1856,L1858,L1860)</f>
        <v>2.3943609511646731</v>
      </c>
      <c r="M1843" s="1">
        <f t="shared" si="2045"/>
        <v>2.2685690547977169</v>
      </c>
      <c r="N1843" s="1">
        <f t="shared" si="2045"/>
        <v>2.0145364295892505</v>
      </c>
      <c r="O1843" s="1">
        <f t="shared" si="2045"/>
        <v>1.7587443833883221</v>
      </c>
      <c r="P1843" s="1">
        <f>SUM(P1844,P1847,P1849,P1852,P1854,P1856,P1858,P1860)</f>
        <v>1.9180272951183495</v>
      </c>
      <c r="Q1843" s="1">
        <f>SUM(Q1844,Q1847,Q1849,Q1852,Q1854,Q1856,Q1858,Q1860)</f>
        <v>1.8668631902416302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0.65096678871823188</v>
      </c>
      <c r="G1844" s="1">
        <f t="shared" ref="G1844" si="2047">SUM(G1845:G1846)</f>
        <v>0.71901698365650824</v>
      </c>
      <c r="H1844" s="1">
        <f t="shared" ref="H1844" si="2048">SUM(H1845:H1846)</f>
        <v>0.8179164722844432</v>
      </c>
      <c r="I1844" s="1">
        <f t="shared" ref="I1844" si="2049">SUM(I1845:I1846)</f>
        <v>1.0606343363380708</v>
      </c>
      <c r="J1844" s="1">
        <f t="shared" ref="J1844" si="2050">SUM(J1845:J1846)</f>
        <v>1.148252999176619</v>
      </c>
      <c r="K1844" s="1">
        <f t="shared" ref="K1844" si="2051">SUM(K1845:K1846)</f>
        <v>1.2594960595958882</v>
      </c>
      <c r="L1844" s="1">
        <f t="shared" ref="L1844:O1844" si="2052">SUM(L1845:L1846)</f>
        <v>1.2446553668824436</v>
      </c>
      <c r="M1844" s="1">
        <f t="shared" si="2052"/>
        <v>1.2913948244795044</v>
      </c>
      <c r="N1844" s="1">
        <f t="shared" si="2052"/>
        <v>1.3886726164499383</v>
      </c>
      <c r="O1844" s="1">
        <f t="shared" si="2052"/>
        <v>1.5201179718555355</v>
      </c>
      <c r="P1844" s="1">
        <f>SUM(P1845:P1846)</f>
        <v>1.3476893374201846</v>
      </c>
      <c r="Q1844" s="1">
        <f>SUM(Q1845:Q1846)</f>
        <v>1.3851103125807911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0.43761027722252965</v>
      </c>
      <c r="G1845" s="1" cm="1">
        <f t="array" ref="G1845">SUMPRODUCT(([1]OUT_FinalEnergyCons!$B$4:$B$10000="var_cap")*1,(ISNUMBER(SEARCH("RH*-WHELCBR",[1]OUT_FinalEnergyCons!$A$4:$A$10000)))*1,[1]OUT_FinalEnergyCons!E$4:E$10000)</f>
        <v>0.47286062444897181</v>
      </c>
      <c r="H1845" s="1" cm="1">
        <f t="array" ref="H1845">SUMPRODUCT(([1]OUT_FinalEnergyCons!$B$4:$B$10000="var_cap")*1,(ISNUMBER(SEARCH("RH*-WHELCBR",[1]OUT_FinalEnergyCons!$A$4:$A$10000)))*1,[1]OUT_FinalEnergyCons!F$4:F$10000)</f>
        <v>0.47285978636434589</v>
      </c>
      <c r="I1845" s="1" cm="1">
        <f t="array" ref="I1845">SUMPRODUCT(([1]OUT_FinalEnergyCons!$B$4:$B$10000="var_cap")*1,(ISNUMBER(SEARCH("RH*-WHELCBR",[1]OUT_FinalEnergyCons!$A$4:$A$10000)))*1,[1]OUT_FinalEnergyCons!G$4:G$10000)</f>
        <v>0.47285492225661729</v>
      </c>
      <c r="J1845" s="1" cm="1">
        <f t="array" ref="J1845">SUMPRODUCT(([1]OUT_FinalEnergyCons!$B$4:$B$10000="var_cap")*1,(ISNUMBER(SEARCH("RH*-WHELCBR",[1]OUT_FinalEnergyCons!$A$4:$A$10000)))*1,[1]OUT_FinalEnergyCons!H$4:H$10000)</f>
        <v>0.20305778750606779</v>
      </c>
      <c r="K1845" s="1" cm="1">
        <f t="array" ref="K1845">SUMPRODUCT(([1]OUT_FinalEnergyCons!$B$4:$B$10000="var_cap")*1,(ISNUMBER(SEARCH("RH*-WHELCBR",[1]OUT_FinalEnergyCons!$A$4:$A$10000)))*1,[1]OUT_FinalEnergyCons!I$4:I$10000)</f>
        <v>0.10783294766174051</v>
      </c>
      <c r="L1845" s="1" cm="1">
        <f t="array" ref="L1845">SUMPRODUCT(([1]OUT_FinalEnergyCons!$B$4:$B$10000="var_cap")*1,(ISNUMBER(SEARCH("RH*-WHELCBR",[1]OUT_FinalEnergyCons!$A$4:$A$10000)))*1,[1]OUT_FinalEnergyCons!J$4:J$10000)</f>
        <v>0.10749484021907749</v>
      </c>
      <c r="M1845" s="1" cm="1">
        <f t="array" ref="M1845">SUMPRODUCT(([1]OUT_FinalEnergyCons!$B$4:$B$10000="var_cap")*1,(ISNUMBER(SEARCH("RH*-WHELCBR",[1]OUT_FinalEnergyCons!$A$4:$A$10000)))*1,[1]OUT_FinalEnergyCons!K$4:K$10000)</f>
        <v>0.21074345591173169</v>
      </c>
      <c r="N1845" s="1" cm="1">
        <f t="array" ref="N1845">SUMPRODUCT(([1]OUT_FinalEnergyCons!$B$4:$B$10000="var_cap")*1,(ISNUMBER(SEARCH("RH*-WHELCBR",[1]OUT_FinalEnergyCons!$A$4:$A$10000)))*1,[1]OUT_FinalEnergyCons!L$4:L$10000)</f>
        <v>0.25155771150894274</v>
      </c>
      <c r="O1845" s="1" cm="1">
        <f t="array" ref="O1845">SUMPRODUCT(([1]OUT_FinalEnergyCons!$B$4:$B$10000="var_cap")*1,(ISNUMBER(SEARCH("RH*-WHELCBR",[1]OUT_FinalEnergyCons!$A$4:$A$10000)))*1,[1]OUT_FinalEnergyCons!M$4:M$10000)</f>
        <v>0.30180716764358106</v>
      </c>
      <c r="P1845" s="1" cm="1">
        <f t="array" ref="P1845">SUMPRODUCT(([1]OUT_FinalEnergyCons!$B$4:$B$10000="var_cap")*1,(ISNUMBER(SEARCH("RH*-WHELCBR",[1]OUT_FinalEnergyCons!$A$4:$A$10000)))*1,[1]OUT_FinalEnergyCons!N$4:N$10000)</f>
        <v>0.18615668918679487</v>
      </c>
      <c r="Q1845" s="1" cm="1">
        <f t="array" ref="Q1845">SUMPRODUCT(([1]OUT_FinalEnergyCons!$B$4:$B$10000="var_cap")*1,(ISNUMBER(SEARCH("RH*-WHELCBR",[1]OUT_FinalEnergyCons!$A$4:$A$10000)))*1,[1]OUT_FinalEnergyCons!O$4:O$10000)</f>
        <v>0.10646860388832055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0.2133565114957022</v>
      </c>
      <c r="G1846" s="1" cm="1">
        <f t="array" ref="G1846">SUMPRODUCT(([1]OUT_FinalEnergyCons!$B$4:$B$10000="var_cap")*1,ISNUMBER(SEARCH("RH*-WHELCHP",[1]OUT_FinalEnergyCons!$A$4:$A$10000))*1,[1]OUT_FinalEnergyCons!E$4:E$10000)</f>
        <v>0.24615635920753645</v>
      </c>
      <c r="H1846" s="1" cm="1">
        <f t="array" ref="H1846">SUMPRODUCT(([1]OUT_FinalEnergyCons!$B$4:$B$10000="var_cap")*1,ISNUMBER(SEARCH("RH*-WHELCHP",[1]OUT_FinalEnergyCons!$A$4:$A$10000))*1,[1]OUT_FinalEnergyCons!F$4:F$10000)</f>
        <v>0.34505668592009725</v>
      </c>
      <c r="I1846" s="1" cm="1">
        <f t="array" ref="I1846">SUMPRODUCT(([1]OUT_FinalEnergyCons!$B$4:$B$10000="var_cap")*1,ISNUMBER(SEARCH("RH*-WHELCHP",[1]OUT_FinalEnergyCons!$A$4:$A$10000))*1,[1]OUT_FinalEnergyCons!G$4:G$10000)</f>
        <v>0.58777941408145351</v>
      </c>
      <c r="J1846" s="1" cm="1">
        <f t="array" ref="J1846">SUMPRODUCT(([1]OUT_FinalEnergyCons!$B$4:$B$10000="var_cap")*1,ISNUMBER(SEARCH("RH*-WHELCHP",[1]OUT_FinalEnergyCons!$A$4:$A$10000))*1,[1]OUT_FinalEnergyCons!H$4:H$10000)</f>
        <v>0.94519521167055132</v>
      </c>
      <c r="K1846" s="1" cm="1">
        <f t="array" ref="K1846">SUMPRODUCT(([1]OUT_FinalEnergyCons!$B$4:$B$10000="var_cap")*1,ISNUMBER(SEARCH("RH*-WHELCHP",[1]OUT_FinalEnergyCons!$A$4:$A$10000))*1,[1]OUT_FinalEnergyCons!I$4:I$10000)</f>
        <v>1.1516631119341476</v>
      </c>
      <c r="L1846" s="1" cm="1">
        <f t="array" ref="L1846">SUMPRODUCT(([1]OUT_FinalEnergyCons!$B$4:$B$10000="var_cap")*1,ISNUMBER(SEARCH("RH*-WHELCHP",[1]OUT_FinalEnergyCons!$A$4:$A$10000))*1,[1]OUT_FinalEnergyCons!J$4:J$10000)</f>
        <v>1.1371605266633662</v>
      </c>
      <c r="M1846" s="1" cm="1">
        <f t="array" ref="M1846">SUMPRODUCT(([1]OUT_FinalEnergyCons!$B$4:$B$10000="var_cap")*1,ISNUMBER(SEARCH("RH*-WHELCHP",[1]OUT_FinalEnergyCons!$A$4:$A$10000))*1,[1]OUT_FinalEnergyCons!K$4:K$10000)</f>
        <v>1.0806513685677728</v>
      </c>
      <c r="N1846" s="1" cm="1">
        <f t="array" ref="N1846">SUMPRODUCT(([1]OUT_FinalEnergyCons!$B$4:$B$10000="var_cap")*1,ISNUMBER(SEARCH("RH*-WHELCHP",[1]OUT_FinalEnergyCons!$A$4:$A$10000))*1,[1]OUT_FinalEnergyCons!L$4:L$10000)</f>
        <v>1.1371149049409957</v>
      </c>
      <c r="O1846" s="1" cm="1">
        <f t="array" ref="O1846">SUMPRODUCT(([1]OUT_FinalEnergyCons!$B$4:$B$10000="var_cap")*1,ISNUMBER(SEARCH("RH*-WHELCHP",[1]OUT_FinalEnergyCons!$A$4:$A$10000))*1,[1]OUT_FinalEnergyCons!M$4:M$10000)</f>
        <v>1.2183108042119544</v>
      </c>
      <c r="P1846" s="1" cm="1">
        <f t="array" ref="P1846">SUMPRODUCT(([1]OUT_FinalEnergyCons!$B$4:$B$10000="var_cap")*1,ISNUMBER(SEARCH("RH*-WHELCHP",[1]OUT_FinalEnergyCons!$A$4:$A$10000))*1,[1]OUT_FinalEnergyCons!N$4:N$10000)</f>
        <v>1.1615326482333896</v>
      </c>
      <c r="Q1846" s="1" cm="1">
        <f t="array" ref="Q1846">SUMPRODUCT(([1]OUT_FinalEnergyCons!$B$4:$B$10000="var_cap")*1,ISNUMBER(SEARCH("RH*-WHELCHP",[1]OUT_FinalEnergyCons!$A$4:$A$10000))*1,[1]OUT_FinalEnergyCons!O$4:O$10000)</f>
        <v>1.2786417086924706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0.47737348547866443</v>
      </c>
      <c r="H1847" s="1">
        <f t="shared" ref="H1847" si="2057">H1848</f>
        <v>0.2301657362788273</v>
      </c>
      <c r="I1847" s="1">
        <f t="shared" ref="I1847" si="2058">I1848</f>
        <v>5.0872229439999694E-2</v>
      </c>
      <c r="J1847" s="1">
        <f t="shared" ref="J1847" si="2059">J1848</f>
        <v>1.320629813861135E-2</v>
      </c>
      <c r="K1847" s="1">
        <f t="shared" ref="K1847:O1847" si="2060">K1848</f>
        <v>1.5931611211439397E-4</v>
      </c>
      <c r="L1847" s="1">
        <f t="shared" si="2060"/>
        <v>1.5165096441188569E-4</v>
      </c>
      <c r="M1847" s="1">
        <f t="shared" si="2060"/>
        <v>1.4588461362462972E-4</v>
      </c>
      <c r="N1847" s="1">
        <f t="shared" si="2060"/>
        <v>1.2972131484883278E-4</v>
      </c>
      <c r="O1847" s="1">
        <f t="shared" si="2060"/>
        <v>1.6637818889982293E-4</v>
      </c>
      <c r="P1847" s="1">
        <f>P1848</f>
        <v>1.7879741093220701E-4</v>
      </c>
      <c r="Q1847" s="1">
        <f>Q1848</f>
        <v>1.9225475535526322E-4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0.47737348547866443</v>
      </c>
      <c r="H1848" s="1" cm="1">
        <f t="array" ref="H1848">SUMPRODUCT(([1]OUT_FinalEnergyCons!$B$4:$B$10000="var_cap")*1, (ISNUMBER(SEARCH("RH*-WHLFOBR",[1]OUT_FinalEnergyCons!$A$4:$A$10000)))*1,[1]OUT_FinalEnergyCons!F$4:F$10000)</f>
        <v>0.2301657362788273</v>
      </c>
      <c r="I1848" s="1" cm="1">
        <f t="array" ref="I1848">SUMPRODUCT(([1]OUT_FinalEnergyCons!$B$4:$B$10000="var_cap")*1, (ISNUMBER(SEARCH("RH*-WHLFOBR",[1]OUT_FinalEnergyCons!$A$4:$A$10000)))*1,[1]OUT_FinalEnergyCons!G$4:G$10000)</f>
        <v>5.0872229439999694E-2</v>
      </c>
      <c r="J1848" s="1" cm="1">
        <f t="array" ref="J1848">SUMPRODUCT(([1]OUT_FinalEnergyCons!$B$4:$B$10000="var_cap")*1, (ISNUMBER(SEARCH("RH*-WHLFOBR",[1]OUT_FinalEnergyCons!$A$4:$A$10000)))*1,[1]OUT_FinalEnergyCons!H$4:H$10000)</f>
        <v>1.320629813861135E-2</v>
      </c>
      <c r="K1848" s="1" cm="1">
        <f t="array" ref="K1848">SUMPRODUCT(([1]OUT_FinalEnergyCons!$B$4:$B$10000="var_cap")*1, (ISNUMBER(SEARCH("RH*-WHLFOBR",[1]OUT_FinalEnergyCons!$A$4:$A$10000)))*1,[1]OUT_FinalEnergyCons!I$4:I$10000)</f>
        <v>1.5931611211439397E-4</v>
      </c>
      <c r="L1848" s="1" cm="1">
        <f t="array" ref="L1848">SUMPRODUCT(([1]OUT_FinalEnergyCons!$B$4:$B$10000="var_cap")*1, (ISNUMBER(SEARCH("RH*-WHLFOBR",[1]OUT_FinalEnergyCons!$A$4:$A$10000)))*1,[1]OUT_FinalEnergyCons!J$4:J$10000)</f>
        <v>1.5165096441188569E-4</v>
      </c>
      <c r="M1848" s="1" cm="1">
        <f t="array" ref="M1848">SUMPRODUCT(([1]OUT_FinalEnergyCons!$B$4:$B$10000="var_cap")*1, (ISNUMBER(SEARCH("RH*-WHLFOBR",[1]OUT_FinalEnergyCons!$A$4:$A$10000)))*1,[1]OUT_FinalEnergyCons!K$4:K$10000)</f>
        <v>1.4588461362462972E-4</v>
      </c>
      <c r="N1848" s="1" cm="1">
        <f t="array" ref="N1848">SUMPRODUCT(([1]OUT_FinalEnergyCons!$B$4:$B$10000="var_cap")*1, (ISNUMBER(SEARCH("RH*-WHLFOBR",[1]OUT_FinalEnergyCons!$A$4:$A$10000)))*1,[1]OUT_FinalEnergyCons!L$4:L$10000)</f>
        <v>1.2972131484883278E-4</v>
      </c>
      <c r="O1848" s="1" cm="1">
        <f t="array" ref="O1848">SUMPRODUCT(([1]OUT_FinalEnergyCons!$B$4:$B$10000="var_cap")*1, (ISNUMBER(SEARCH("RH*-WHLFOBR",[1]OUT_FinalEnergyCons!$A$4:$A$10000)))*1,[1]OUT_FinalEnergyCons!M$4:M$10000)</f>
        <v>1.6637818889982293E-4</v>
      </c>
      <c r="P1848" s="1" cm="1">
        <f t="array" ref="P1848">SUMPRODUCT(([1]OUT_FinalEnergyCons!$B$4:$B$10000="var_cap")*1, (ISNUMBER(SEARCH("RH*-WHLFOBR",[1]OUT_FinalEnergyCons!$A$4:$A$10000)))*1,[1]OUT_FinalEnergyCons!N$4:N$10000)</f>
        <v>1.7879741093220701E-4</v>
      </c>
      <c r="Q1848" s="1" cm="1">
        <f t="array" ref="Q1848">SUMPRODUCT(([1]OUT_FinalEnergyCons!$B$4:$B$10000="var_cap")*1, (ISNUMBER(SEARCH("RH*-WHLFOBR",[1]OUT_FinalEnergyCons!$A$4:$A$10000)))*1,[1]OUT_FinalEnergyCons!O$4:O$10000)</f>
        <v>1.9225475535526322E-4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0.43611427865286606</v>
      </c>
      <c r="H1849" s="1">
        <f t="shared" ref="H1849" si="2064">SUM(H1850:H1851)</f>
        <v>0.59335520262400065</v>
      </c>
      <c r="I1849" s="1">
        <f t="shared" ref="I1849" si="2065">SUM(I1850:I1851)</f>
        <v>0.64324971359878325</v>
      </c>
      <c r="J1849" s="1">
        <f t="shared" ref="J1849" si="2066">SUM(J1850:J1851)</f>
        <v>0.48526054426932713</v>
      </c>
      <c r="K1849" s="1">
        <f t="shared" ref="K1849" si="2067">SUM(K1850:K1851)</f>
        <v>0.2524353752022368</v>
      </c>
      <c r="L1849" s="1">
        <f t="shared" ref="L1849:O1849" si="2068">SUM(L1850:L1851)</f>
        <v>0.21790109782499975</v>
      </c>
      <c r="M1849" s="1">
        <f t="shared" si="2068"/>
        <v>0.12164180955177611</v>
      </c>
      <c r="N1849" s="1">
        <f t="shared" si="2068"/>
        <v>0.10969061489115831</v>
      </c>
      <c r="O1849" s="1">
        <f t="shared" si="2068"/>
        <v>0.10575406756427069</v>
      </c>
      <c r="P1849" s="1">
        <f>SUM(P1850:P1851)</f>
        <v>0.10346783374347554</v>
      </c>
      <c r="Q1849" s="1">
        <f>SUM(Q1850:Q1851)</f>
        <v>9.339048931026607E-2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0.43610529261019515</v>
      </c>
      <c r="H1850" s="1" cm="1">
        <f t="array" ref="H1850">SUMPRODUCT(([1]OUT_FinalEnergyCons!$B$4:$B$10000="var_cap")*1, (ISNUMBER(SEARCH("RH*-WHNGABR",[1]OUT_FinalEnergyCons!$A$4:$A$10000)))*1,[1]OUT_FinalEnergyCons!F$4:F$10000)</f>
        <v>0.59263514294861852</v>
      </c>
      <c r="I1850" s="1" cm="1">
        <f t="array" ref="I1850">SUMPRODUCT(([1]OUT_FinalEnergyCons!$B$4:$B$10000="var_cap")*1, (ISNUMBER(SEARCH("RH*-WHNGABR",[1]OUT_FinalEnergyCons!$A$4:$A$10000)))*1,[1]OUT_FinalEnergyCons!G$4:G$10000)</f>
        <v>0.64252191189840824</v>
      </c>
      <c r="J1850" s="1" cm="1">
        <f t="array" ref="J1850">SUMPRODUCT(([1]OUT_FinalEnergyCons!$B$4:$B$10000="var_cap")*1, (ISNUMBER(SEARCH("RH*-WHNGABR",[1]OUT_FinalEnergyCons!$A$4:$A$10000)))*1,[1]OUT_FinalEnergyCons!H$4:H$10000)</f>
        <v>0.43658068015500345</v>
      </c>
      <c r="K1850" s="1" cm="1">
        <f t="array" ref="K1850">SUMPRODUCT(([1]OUT_FinalEnergyCons!$B$4:$B$10000="var_cap")*1, (ISNUMBER(SEARCH("RH*-WHNGABR",[1]OUT_FinalEnergyCons!$A$4:$A$10000)))*1,[1]OUT_FinalEnergyCons!I$4:I$10000)</f>
        <v>0.20428418491022998</v>
      </c>
      <c r="L1850" s="1" cm="1">
        <f t="array" ref="L1850">SUMPRODUCT(([1]OUT_FinalEnergyCons!$B$4:$B$10000="var_cap")*1, (ISNUMBER(SEARCH("RH*-WHNGABR",[1]OUT_FinalEnergyCons!$A$4:$A$10000)))*1,[1]OUT_FinalEnergyCons!J$4:J$10000)</f>
        <v>0.13163559400075861</v>
      </c>
      <c r="M1850" s="1" cm="1">
        <f t="array" ref="M1850">SUMPRODUCT(([1]OUT_FinalEnergyCons!$B$4:$B$10000="var_cap")*1, (ISNUMBER(SEARCH("RH*-WHNGABR",[1]OUT_FinalEnergyCons!$A$4:$A$10000)))*1,[1]OUT_FinalEnergyCons!K$4:K$10000)</f>
        <v>7.2812025959943585E-2</v>
      </c>
      <c r="N1850" s="1" cm="1">
        <f t="array" ref="N1850">SUMPRODUCT(([1]OUT_FinalEnergyCons!$B$4:$B$10000="var_cap")*1, (ISNUMBER(SEARCH("RH*-WHNGABR",[1]OUT_FinalEnergyCons!$A$4:$A$10000)))*1,[1]OUT_FinalEnergyCons!L$4:L$10000)</f>
        <v>6.0918833086039278E-2</v>
      </c>
      <c r="O1850" s="1" cm="1">
        <f t="array" ref="O1850">SUMPRODUCT(([1]OUT_FinalEnergyCons!$B$4:$B$10000="var_cap")*1, (ISNUMBER(SEARCH("RH*-WHNGABR",[1]OUT_FinalEnergyCons!$A$4:$A$10000)))*1,[1]OUT_FinalEnergyCons!M$4:M$10000)</f>
        <v>5.824077944870576E-2</v>
      </c>
      <c r="P1850" s="1" cm="1">
        <f t="array" ref="P1850">SUMPRODUCT(([1]OUT_FinalEnergyCons!$B$4:$B$10000="var_cap")*1, (ISNUMBER(SEARCH("RH*-WHNGABR",[1]OUT_FinalEnergyCons!$A$4:$A$10000)))*1,[1]OUT_FinalEnergyCons!N$4:N$10000)</f>
        <v>5.4618137633627946E-2</v>
      </c>
      <c r="Q1850" s="1" cm="1">
        <f t="array" ref="Q1850">SUMPRODUCT(([1]OUT_FinalEnergyCons!$B$4:$B$10000="var_cap")*1, (ISNUMBER(SEARCH("RH*-WHNGABR",[1]OUT_FinalEnergyCons!$A$4:$A$10000)))*1,[1]OUT_FinalEnergyCons!O$4:O$10000)</f>
        <v>4.4369486929639108E-2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8.986042670884094E-6</v>
      </c>
      <c r="H1851" s="1" cm="1">
        <f t="array" ref="H1851">SUMPRODUCT(([1]OUT_FinalEnergyCons!$B$4:$B$10000="var_cap")*1,ISNUMBER(SEARCH("RH*-WHngahp",[1]OUT_FinalEnergyCons!$A$4:$A$10000))*1,[1]OUT_FinalEnergyCons!F$4:F$10000)</f>
        <v>7.2005967538214637E-4</v>
      </c>
      <c r="I1851" s="1" cm="1">
        <f t="array" ref="I1851">SUMPRODUCT(([1]OUT_FinalEnergyCons!$B$4:$B$10000="var_cap")*1,ISNUMBER(SEARCH("RH*-WHngahp",[1]OUT_FinalEnergyCons!$A$4:$A$10000))*1,[1]OUT_FinalEnergyCons!G$4:G$10000)</f>
        <v>7.2780170037502689E-4</v>
      </c>
      <c r="J1851" s="1" cm="1">
        <f t="array" ref="J1851">SUMPRODUCT(([1]OUT_FinalEnergyCons!$B$4:$B$10000="var_cap")*1,ISNUMBER(SEARCH("RH*-WHngahp",[1]OUT_FinalEnergyCons!$A$4:$A$10000))*1,[1]OUT_FinalEnergyCons!H$4:H$10000)</f>
        <v>4.8679864114323693E-2</v>
      </c>
      <c r="K1851" s="1" cm="1">
        <f t="array" ref="K1851">SUMPRODUCT(([1]OUT_FinalEnergyCons!$B$4:$B$10000="var_cap")*1,ISNUMBER(SEARCH("RH*-WHngahp",[1]OUT_FinalEnergyCons!$A$4:$A$10000))*1,[1]OUT_FinalEnergyCons!I$4:I$10000)</f>
        <v>4.815119029200679E-2</v>
      </c>
      <c r="L1851" s="1" cm="1">
        <f t="array" ref="L1851">SUMPRODUCT(([1]OUT_FinalEnergyCons!$B$4:$B$10000="var_cap")*1,ISNUMBER(SEARCH("RH*-WHngahp",[1]OUT_FinalEnergyCons!$A$4:$A$10000))*1,[1]OUT_FinalEnergyCons!J$4:J$10000)</f>
        <v>8.6265503824241141E-2</v>
      </c>
      <c r="M1851" s="1" cm="1">
        <f t="array" ref="M1851">SUMPRODUCT(([1]OUT_FinalEnergyCons!$B$4:$B$10000="var_cap")*1,ISNUMBER(SEARCH("RH*-WHngahp",[1]OUT_FinalEnergyCons!$A$4:$A$10000))*1,[1]OUT_FinalEnergyCons!K$4:K$10000)</f>
        <v>4.8829783591832536E-2</v>
      </c>
      <c r="N1851" s="1" cm="1">
        <f t="array" ref="N1851">SUMPRODUCT(([1]OUT_FinalEnergyCons!$B$4:$B$10000="var_cap")*1,ISNUMBER(SEARCH("RH*-WHngahp",[1]OUT_FinalEnergyCons!$A$4:$A$10000))*1,[1]OUT_FinalEnergyCons!L$4:L$10000)</f>
        <v>4.877178180511902E-2</v>
      </c>
      <c r="O1851" s="1" cm="1">
        <f t="array" ref="O1851">SUMPRODUCT(([1]OUT_FinalEnergyCons!$B$4:$B$10000="var_cap")*1,ISNUMBER(SEARCH("RH*-WHngahp",[1]OUT_FinalEnergyCons!$A$4:$A$10000))*1,[1]OUT_FinalEnergyCons!M$4:M$10000)</f>
        <v>4.751328811556494E-2</v>
      </c>
      <c r="P1851" s="1" cm="1">
        <f t="array" ref="P1851">SUMPRODUCT(([1]OUT_FinalEnergyCons!$B$4:$B$10000="var_cap")*1,ISNUMBER(SEARCH("RH*-WHngahp",[1]OUT_FinalEnergyCons!$A$4:$A$10000))*1,[1]OUT_FinalEnergyCons!N$4:N$10000)</f>
        <v>4.8849696109847594E-2</v>
      </c>
      <c r="Q1851" s="1" cm="1">
        <f t="array" ref="Q1851">SUMPRODUCT(([1]OUT_FinalEnergyCons!$B$4:$B$10000="var_cap")*1,ISNUMBER(SEARCH("RH*-WHngahp",[1]OUT_FinalEnergyCons!$A$4:$A$10000))*1,[1]OUT_FinalEnergyCons!O$4:O$10000)</f>
        <v>4.9021002380626962E-2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4.0452738610711934E-2</v>
      </c>
      <c r="H1854" s="1">
        <f t="shared" ref="H1854" si="2080">H1855</f>
        <v>3.95398085238143E-2</v>
      </c>
      <c r="I1854" s="1">
        <f t="shared" ref="I1854" si="2081">I1855</f>
        <v>3.9484374312143862E-2</v>
      </c>
      <c r="J1854" s="1">
        <f t="shared" ref="J1854" si="2082">J1855</f>
        <v>1.8010610544757034E-2</v>
      </c>
      <c r="K1854" s="1">
        <f t="shared" ref="K1854:O1854" si="2083">K1855</f>
        <v>1.7417407238561545E-2</v>
      </c>
      <c r="L1854" s="1">
        <f t="shared" si="2083"/>
        <v>2.0674399969323503E-2</v>
      </c>
      <c r="M1854" s="1">
        <f t="shared" si="2083"/>
        <v>1.8443595143950411E-2</v>
      </c>
      <c r="N1854" s="1">
        <f t="shared" si="2083"/>
        <v>1.0833475025343162E-2</v>
      </c>
      <c r="O1854" s="1">
        <f t="shared" si="2083"/>
        <v>8.118948398965941E-3</v>
      </c>
      <c r="P1854" s="1">
        <f>P1855</f>
        <v>8.269087710401541E-3</v>
      </c>
      <c r="Q1854" s="1">
        <f>Q1855</f>
        <v>6.9753595809413371E-3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4.0452738610711934E-2</v>
      </c>
      <c r="H1855" s="1" cm="1">
        <f t="array" ref="H1855">SUMPRODUCT(([1]OUT_FinalEnergyCons!$B$4:$B$10000="var_cap")*1, (ISNUMBER(SEARCH("RH*-WHWODBR",[1]OUT_FinalEnergyCons!$A$4:$A$10000)))*1,[1]OUT_FinalEnergyCons!F$4:F$10000)</f>
        <v>3.95398085238143E-2</v>
      </c>
      <c r="I1855" s="1" cm="1">
        <f t="array" ref="I1855">SUMPRODUCT(([1]OUT_FinalEnergyCons!$B$4:$B$10000="var_cap")*1, (ISNUMBER(SEARCH("RH*-WHWODBR",[1]OUT_FinalEnergyCons!$A$4:$A$10000)))*1,[1]OUT_FinalEnergyCons!G$4:G$10000)</f>
        <v>3.9484374312143862E-2</v>
      </c>
      <c r="J1855" s="1" cm="1">
        <f t="array" ref="J1855">SUMPRODUCT(([1]OUT_FinalEnergyCons!$B$4:$B$10000="var_cap")*1, (ISNUMBER(SEARCH("RH*-WHWODBR",[1]OUT_FinalEnergyCons!$A$4:$A$10000)))*1,[1]OUT_FinalEnergyCons!H$4:H$10000)</f>
        <v>1.8010610544757034E-2</v>
      </c>
      <c r="K1855" s="1" cm="1">
        <f t="array" ref="K1855">SUMPRODUCT(([1]OUT_FinalEnergyCons!$B$4:$B$10000="var_cap")*1, (ISNUMBER(SEARCH("RH*-WHWODBR",[1]OUT_FinalEnergyCons!$A$4:$A$10000)))*1,[1]OUT_FinalEnergyCons!I$4:I$10000)</f>
        <v>1.7417407238561545E-2</v>
      </c>
      <c r="L1855" s="1" cm="1">
        <f t="array" ref="L1855">SUMPRODUCT(([1]OUT_FinalEnergyCons!$B$4:$B$10000="var_cap")*1, (ISNUMBER(SEARCH("RH*-WHWODBR",[1]OUT_FinalEnergyCons!$A$4:$A$10000)))*1,[1]OUT_FinalEnergyCons!J$4:J$10000)</f>
        <v>2.0674399969323503E-2</v>
      </c>
      <c r="M1855" s="1" cm="1">
        <f t="array" ref="M1855">SUMPRODUCT(([1]OUT_FinalEnergyCons!$B$4:$B$10000="var_cap")*1, (ISNUMBER(SEARCH("RH*-WHWODBR",[1]OUT_FinalEnergyCons!$A$4:$A$10000)))*1,[1]OUT_FinalEnergyCons!K$4:K$10000)</f>
        <v>1.8443595143950411E-2</v>
      </c>
      <c r="N1855" s="1" cm="1">
        <f t="array" ref="N1855">SUMPRODUCT(([1]OUT_FinalEnergyCons!$B$4:$B$10000="var_cap")*1, (ISNUMBER(SEARCH("RH*-WHWODBR",[1]OUT_FinalEnergyCons!$A$4:$A$10000)))*1,[1]OUT_FinalEnergyCons!L$4:L$10000)</f>
        <v>1.0833475025343162E-2</v>
      </c>
      <c r="O1855" s="1" cm="1">
        <f t="array" ref="O1855">SUMPRODUCT(([1]OUT_FinalEnergyCons!$B$4:$B$10000="var_cap")*1, (ISNUMBER(SEARCH("RH*-WHWODBR",[1]OUT_FinalEnergyCons!$A$4:$A$10000)))*1,[1]OUT_FinalEnergyCons!M$4:M$10000)</f>
        <v>8.118948398965941E-3</v>
      </c>
      <c r="P1855" s="1" cm="1">
        <f t="array" ref="P1855">SUMPRODUCT(([1]OUT_FinalEnergyCons!$B$4:$B$10000="var_cap")*1, (ISNUMBER(SEARCH("RH*-WHWODBR",[1]OUT_FinalEnergyCons!$A$4:$A$10000)))*1,[1]OUT_FinalEnergyCons!N$4:N$10000)</f>
        <v>8.269087710401541E-3</v>
      </c>
      <c r="Q1855" s="1" cm="1">
        <f t="array" ref="Q1855">SUMPRODUCT(([1]OUT_FinalEnergyCons!$B$4:$B$10000="var_cap")*1, (ISNUMBER(SEARCH("RH*-WHWODBR",[1]OUT_FinalEnergyCons!$A$4:$A$10000)))*1,[1]OUT_FinalEnergyCons!O$4:O$10000)</f>
        <v>6.9753595809413371E-3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1.3207203780003895E-2</v>
      </c>
      <c r="H1856" s="1">
        <f t="shared" ref="H1856" si="2087">H1857</f>
        <v>1.3193240007756733E-2</v>
      </c>
      <c r="I1856" s="1">
        <f t="shared" ref="I1856" si="2088">I1857</f>
        <v>1.3189637612491811E-2</v>
      </c>
      <c r="J1856" s="1">
        <f t="shared" ref="J1856" si="2089">J1857</f>
        <v>9.5874159526728193E-3</v>
      </c>
      <c r="K1856" s="1">
        <f t="shared" ref="K1856:O1856" si="2090">K1857</f>
        <v>9.8312501159256403E-3</v>
      </c>
      <c r="L1856" s="1">
        <f t="shared" si="2090"/>
        <v>1.0053857790659303E-2</v>
      </c>
      <c r="M1856" s="1">
        <f t="shared" si="2090"/>
        <v>1.0314260911276291E-2</v>
      </c>
      <c r="N1856" s="1">
        <f t="shared" si="2090"/>
        <v>1.0397704598243913E-2</v>
      </c>
      <c r="O1856" s="1">
        <f t="shared" si="2090"/>
        <v>1.0389381987847187E-2</v>
      </c>
      <c r="P1856" s="1">
        <f>P1857</f>
        <v>1.0603477256127548E-2</v>
      </c>
      <c r="Q1856" s="1">
        <f>Q1857</f>
        <v>1.0879240177651073E-2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1.3207203780003895E-2</v>
      </c>
      <c r="H1857" s="1" cm="1">
        <f t="array" ref="H1857">SUMPRODUCT(([1]OUT_FinalEnergyCons!$B$4:$B$10000="var_cap")*1, (ISNUMBER(SEARCH("RH*-WHPLTBR",[1]OUT_FinalEnergyCons!$A$4:$A$10000)))*1,[1]OUT_FinalEnergyCons!F$4:F$10000)</f>
        <v>1.3193240007756733E-2</v>
      </c>
      <c r="I1857" s="1" cm="1">
        <f t="array" ref="I1857">SUMPRODUCT(([1]OUT_FinalEnergyCons!$B$4:$B$10000="var_cap")*1, (ISNUMBER(SEARCH("RH*-WHPLTBR",[1]OUT_FinalEnergyCons!$A$4:$A$10000)))*1,[1]OUT_FinalEnergyCons!G$4:G$10000)</f>
        <v>1.3189637612491811E-2</v>
      </c>
      <c r="J1857" s="1" cm="1">
        <f t="array" ref="J1857">SUMPRODUCT(([1]OUT_FinalEnergyCons!$B$4:$B$10000="var_cap")*1, (ISNUMBER(SEARCH("RH*-WHPLTBR",[1]OUT_FinalEnergyCons!$A$4:$A$10000)))*1,[1]OUT_FinalEnergyCons!H$4:H$10000)</f>
        <v>9.5874159526728193E-3</v>
      </c>
      <c r="K1857" s="1" cm="1">
        <f t="array" ref="K1857">SUMPRODUCT(([1]OUT_FinalEnergyCons!$B$4:$B$10000="var_cap")*1, (ISNUMBER(SEARCH("RH*-WHPLTBR",[1]OUT_FinalEnergyCons!$A$4:$A$10000)))*1,[1]OUT_FinalEnergyCons!I$4:I$10000)</f>
        <v>9.8312501159256403E-3</v>
      </c>
      <c r="L1857" s="1" cm="1">
        <f t="array" ref="L1857">SUMPRODUCT(([1]OUT_FinalEnergyCons!$B$4:$B$10000="var_cap")*1, (ISNUMBER(SEARCH("RH*-WHPLTBR",[1]OUT_FinalEnergyCons!$A$4:$A$10000)))*1,[1]OUT_FinalEnergyCons!J$4:J$10000)</f>
        <v>1.0053857790659303E-2</v>
      </c>
      <c r="M1857" s="1" cm="1">
        <f t="array" ref="M1857">SUMPRODUCT(([1]OUT_FinalEnergyCons!$B$4:$B$10000="var_cap")*1, (ISNUMBER(SEARCH("RH*-WHPLTBR",[1]OUT_FinalEnergyCons!$A$4:$A$10000)))*1,[1]OUT_FinalEnergyCons!K$4:K$10000)</f>
        <v>1.0314260911276291E-2</v>
      </c>
      <c r="N1857" s="1" cm="1">
        <f t="array" ref="N1857">SUMPRODUCT(([1]OUT_FinalEnergyCons!$B$4:$B$10000="var_cap")*1, (ISNUMBER(SEARCH("RH*-WHPLTBR",[1]OUT_FinalEnergyCons!$A$4:$A$10000)))*1,[1]OUT_FinalEnergyCons!L$4:L$10000)</f>
        <v>1.0397704598243913E-2</v>
      </c>
      <c r="O1857" s="1" cm="1">
        <f t="array" ref="O1857">SUMPRODUCT(([1]OUT_FinalEnergyCons!$B$4:$B$10000="var_cap")*1, (ISNUMBER(SEARCH("RH*-WHPLTBR",[1]OUT_FinalEnergyCons!$A$4:$A$10000)))*1,[1]OUT_FinalEnergyCons!M$4:M$10000)</f>
        <v>1.0389381987847187E-2</v>
      </c>
      <c r="P1857" s="1" cm="1">
        <f t="array" ref="P1857">SUMPRODUCT(([1]OUT_FinalEnergyCons!$B$4:$B$10000="var_cap")*1, (ISNUMBER(SEARCH("RH*-WHPLTBR",[1]OUT_FinalEnergyCons!$A$4:$A$10000)))*1,[1]OUT_FinalEnergyCons!N$4:N$10000)</f>
        <v>1.0603477256127548E-2</v>
      </c>
      <c r="Q1857" s="1" cm="1">
        <f t="array" ref="Q1857">SUMPRODUCT(([1]OUT_FinalEnergyCons!$B$4:$B$10000="var_cap")*1, (ISNUMBER(SEARCH("RH*-WHPLTBR",[1]OUT_FinalEnergyCons!$A$4:$A$10000)))*1,[1]OUT_FinalEnergyCons!O$4:O$10000)</f>
        <v>1.0879240177651073E-2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0.3325901997816923</v>
      </c>
      <c r="H1858" s="1">
        <f t="shared" ref="H1858" si="2094">H1859</f>
        <v>0.33259760093918816</v>
      </c>
      <c r="I1858" s="1">
        <f t="shared" ref="I1858" si="2095">I1859</f>
        <v>0.3326172410215773</v>
      </c>
      <c r="J1858" s="1">
        <f t="shared" ref="J1858" si="2096">J1859</f>
        <v>0.18183954572732441</v>
      </c>
      <c r="K1858" s="1">
        <f t="shared" ref="K1858:O1858" si="2097">K1859</f>
        <v>0.54551066581155405</v>
      </c>
      <c r="L1858" s="1">
        <f t="shared" si="2097"/>
        <v>0.90092457773283496</v>
      </c>
      <c r="M1858" s="1">
        <f t="shared" si="2097"/>
        <v>0.82662868009758494</v>
      </c>
      <c r="N1858" s="1">
        <f t="shared" si="2097"/>
        <v>0.49481229730971799</v>
      </c>
      <c r="O1858" s="1">
        <f t="shared" si="2097"/>
        <v>0.114197635392803</v>
      </c>
      <c r="P1858" s="1">
        <f>P1859</f>
        <v>0.447818761577228</v>
      </c>
      <c r="Q1858" s="1">
        <f>Q1859</f>
        <v>0.37031553383662502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0.3325901997816923</v>
      </c>
      <c r="H1859" s="1" cm="1">
        <f t="array" ref="H1859">SUMPRODUCT(([1]OUT_FinalEnergyCons!$B$4:$B$10000="var_cap")*1, (ISNUMBER(SEARCH("RH*-WHSOLBR",[1]OUT_FinalEnergyCons!$A$4:$A$10000)))*1,[1]OUT_FinalEnergyCons!F$4:F$10000)</f>
        <v>0.33259760093918816</v>
      </c>
      <c r="I1859" s="1" cm="1">
        <f t="array" ref="I1859">SUMPRODUCT(([1]OUT_FinalEnergyCons!$B$4:$B$10000="var_cap")*1, (ISNUMBER(SEARCH("RH*-WHSOLBR",[1]OUT_FinalEnergyCons!$A$4:$A$10000)))*1,[1]OUT_FinalEnergyCons!G$4:G$10000)</f>
        <v>0.3326172410215773</v>
      </c>
      <c r="J1859" s="1" cm="1">
        <f t="array" ref="J1859">SUMPRODUCT(([1]OUT_FinalEnergyCons!$B$4:$B$10000="var_cap")*1, (ISNUMBER(SEARCH("RH*-WHSOLBR",[1]OUT_FinalEnergyCons!$A$4:$A$10000)))*1,[1]OUT_FinalEnergyCons!H$4:H$10000)</f>
        <v>0.18183954572732441</v>
      </c>
      <c r="K1859" s="1" cm="1">
        <f t="array" ref="K1859">SUMPRODUCT(([1]OUT_FinalEnergyCons!$B$4:$B$10000="var_cap")*1, (ISNUMBER(SEARCH("RH*-WHSOLBR",[1]OUT_FinalEnergyCons!$A$4:$A$10000)))*1,[1]OUT_FinalEnergyCons!I$4:I$10000)</f>
        <v>0.54551066581155405</v>
      </c>
      <c r="L1859" s="1" cm="1">
        <f t="array" ref="L1859">SUMPRODUCT(([1]OUT_FinalEnergyCons!$B$4:$B$10000="var_cap")*1, (ISNUMBER(SEARCH("RH*-WHSOLBR",[1]OUT_FinalEnergyCons!$A$4:$A$10000)))*1,[1]OUT_FinalEnergyCons!J$4:J$10000)</f>
        <v>0.90092457773283496</v>
      </c>
      <c r="M1859" s="1" cm="1">
        <f t="array" ref="M1859">SUMPRODUCT(([1]OUT_FinalEnergyCons!$B$4:$B$10000="var_cap")*1, (ISNUMBER(SEARCH("RH*-WHSOLBR",[1]OUT_FinalEnergyCons!$A$4:$A$10000)))*1,[1]OUT_FinalEnergyCons!K$4:K$10000)</f>
        <v>0.82662868009758494</v>
      </c>
      <c r="N1859" s="1" cm="1">
        <f t="array" ref="N1859">SUMPRODUCT(([1]OUT_FinalEnergyCons!$B$4:$B$10000="var_cap")*1, (ISNUMBER(SEARCH("RH*-WHSOLBR",[1]OUT_FinalEnergyCons!$A$4:$A$10000)))*1,[1]OUT_FinalEnergyCons!L$4:L$10000)</f>
        <v>0.49481229730971799</v>
      </c>
      <c r="O1859" s="1" cm="1">
        <f t="array" ref="O1859">SUMPRODUCT(([1]OUT_FinalEnergyCons!$B$4:$B$10000="var_cap")*1, (ISNUMBER(SEARCH("RH*-WHSOLBR",[1]OUT_FinalEnergyCons!$A$4:$A$10000)))*1,[1]OUT_FinalEnergyCons!M$4:M$10000)</f>
        <v>0.114197635392803</v>
      </c>
      <c r="P1859" s="1" cm="1">
        <f t="array" ref="P1859">SUMPRODUCT(([1]OUT_FinalEnergyCons!$B$4:$B$10000="var_cap")*1, (ISNUMBER(SEARCH("RH*-WHSOLBR",[1]OUT_FinalEnergyCons!$A$4:$A$10000)))*1,[1]OUT_FinalEnergyCons!N$4:N$10000)</f>
        <v>0.447818761577228</v>
      </c>
      <c r="Q1859" s="1" cm="1">
        <f t="array" ref="Q1859">SUMPRODUCT(([1]OUT_FinalEnergyCons!$B$4:$B$10000="var_cap")*1, (ISNUMBER(SEARCH("RH*-WHSOLBR",[1]OUT_FinalEnergyCons!$A$4:$A$10000)))*1,[1]OUT_FinalEnergyCons!O$4:O$10000)</f>
        <v>0.37031553383662502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3.6036438227957905</v>
      </c>
      <c r="G1862" s="17">
        <f t="shared" ref="G1862:K1862" si="2106">SUM(G1863,G1866,G1869,G1873,G1875,G1877,G1879,G1881,G1883)</f>
        <v>3.7476416235814938</v>
      </c>
      <c r="H1862" s="17">
        <f t="shared" si="2106"/>
        <v>3.6476578713248577</v>
      </c>
      <c r="I1862" s="17">
        <f t="shared" si="2106"/>
        <v>4.6820742684514194</v>
      </c>
      <c r="J1862" s="17">
        <f t="shared" si="2106"/>
        <v>4.5164051449982541</v>
      </c>
      <c r="K1862" s="17">
        <f t="shared" si="2106"/>
        <v>4.3470177577689428</v>
      </c>
      <c r="L1862" s="17">
        <f t="shared" ref="L1862:O1862" si="2107">SUM(L1863,L1866,L1869,L1873,L1875,L1877,L1879,L1881,L1883)</f>
        <v>4.1394627224073446</v>
      </c>
      <c r="M1862" s="17">
        <f t="shared" si="2107"/>
        <v>3.8176863249363673</v>
      </c>
      <c r="N1862" s="17">
        <f t="shared" si="2107"/>
        <v>3.8770911393487753</v>
      </c>
      <c r="O1862" s="17">
        <f t="shared" si="2107"/>
        <v>4.0883863417762596</v>
      </c>
      <c r="P1862" s="17">
        <f>SUM(P1863,P1866,P1869,P1873,P1875,P1877,P1879,P1881,P1883)</f>
        <v>4.0407983073485099</v>
      </c>
      <c r="Q1862" s="17">
        <f>SUM(Q1863,Q1866,Q1869,Q1873,Q1875,Q1877,Q1879,Q1881,Q1883)</f>
        <v>3.9909225992645951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0.81606218897287119</v>
      </c>
      <c r="H1863" s="18">
        <f t="shared" si="2108"/>
        <v>0.96277197983134633</v>
      </c>
      <c r="I1863" s="18">
        <f t="shared" si="2108"/>
        <v>2.0217681040183741</v>
      </c>
      <c r="J1863" s="18">
        <f t="shared" si="2108"/>
        <v>2.1487921634062341</v>
      </c>
      <c r="K1863" s="18">
        <f t="shared" si="2108"/>
        <v>2.2381996195262146</v>
      </c>
      <c r="L1863" s="18">
        <f t="shared" ref="L1863:O1863" si="2109">SUM(L1864:L1865)</f>
        <v>2.3968095208956104</v>
      </c>
      <c r="M1863" s="18">
        <f t="shared" si="2109"/>
        <v>2.2847515958150866</v>
      </c>
      <c r="N1863" s="18">
        <f t="shared" si="2109"/>
        <v>2.3319984066599138</v>
      </c>
      <c r="O1863" s="18">
        <f t="shared" si="2109"/>
        <v>2.3222311960658195</v>
      </c>
      <c r="P1863" s="18">
        <f>SUM(P1864:P1865)</f>
        <v>2.4145177159137585</v>
      </c>
      <c r="Q1863" s="18">
        <f>SUM(Q1864:Q1865)</f>
        <v>2.3761059498662598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0.73932939440875367</v>
      </c>
      <c r="H1864" s="1" cm="1">
        <f t="array" ref="H1864">SUMPRODUCT(([1]OUT_FinalEnergyCons!$B$4:$B$10000="Var_cap")*1,  (ISNUMBER(SEARCH("ITOT-SWHELCBR",[1]OUT_FinalEnergyCons!$A$4:$A$10000)))*1,[1]OUT_FinalEnergyCons!F$4:F$10000)</f>
        <v>0.76829491417746387</v>
      </c>
      <c r="I1864" s="1" cm="1">
        <f t="array" ref="I1864">SUMPRODUCT(([1]OUT_FinalEnergyCons!$B$4:$B$10000="Var_cap")*1,  (ISNUMBER(SEARCH("ITOT-SWHELCBR",[1]OUT_FinalEnergyCons!$A$4:$A$10000)))*1,[1]OUT_FinalEnergyCons!G$4:G$10000)</f>
        <v>1.6946608993423675</v>
      </c>
      <c r="J1864" s="1" cm="1">
        <f t="array" ref="J1864">SUMPRODUCT(([1]OUT_FinalEnergyCons!$B$4:$B$10000="Var_cap")*1,  (ISNUMBER(SEARCH("ITOT-SWHELCBR",[1]OUT_FinalEnergyCons!$A$4:$A$10000)))*1,[1]OUT_FinalEnergyCons!H$4:H$10000)</f>
        <v>1.69004491842272</v>
      </c>
      <c r="K1864" s="1" cm="1">
        <f t="array" ref="K1864">SUMPRODUCT(([1]OUT_FinalEnergyCons!$B$4:$B$10000="Var_cap")*1,  (ISNUMBER(SEARCH("ITOT-SWHELCBR",[1]OUT_FinalEnergyCons!$A$4:$A$10000)))*1,[1]OUT_FinalEnergyCons!I$4:I$10000)</f>
        <v>1.6575816606109037</v>
      </c>
      <c r="L1864" s="1" cm="1">
        <f t="array" ref="L1864">SUMPRODUCT(([1]OUT_FinalEnergyCons!$B$4:$B$10000="Var_cap")*1,  (ISNUMBER(SEARCH("ITOT-SWHELCBR",[1]OUT_FinalEnergyCons!$A$4:$A$10000)))*1,[1]OUT_FinalEnergyCons!J$4:J$10000)</f>
        <v>1.6873848689767517</v>
      </c>
      <c r="M1864" s="1" cm="1">
        <f t="array" ref="M1864">SUMPRODUCT(([1]OUT_FinalEnergyCons!$B$4:$B$10000="Var_cap")*1,  (ISNUMBER(SEARCH("ITOT-SWHELCBR",[1]OUT_FinalEnergyCons!$A$4:$A$10000)))*1,[1]OUT_FinalEnergyCons!K$4:K$10000)</f>
        <v>1.5552432091844819</v>
      </c>
      <c r="N1864" s="1" cm="1">
        <f t="array" ref="N1864">SUMPRODUCT(([1]OUT_FinalEnergyCons!$B$4:$B$10000="Var_cap")*1,  (ISNUMBER(SEARCH("ITOT-SWHELCBR",[1]OUT_FinalEnergyCons!$A$4:$A$10000)))*1,[1]OUT_FinalEnergyCons!L$4:L$10000)</f>
        <v>1.6041587622599243</v>
      </c>
      <c r="O1864" s="1" cm="1">
        <f t="array" ref="O1864">SUMPRODUCT(([1]OUT_FinalEnergyCons!$B$4:$B$10000="Var_cap")*1,  (ISNUMBER(SEARCH("ITOT-SWHELCBR",[1]OUT_FinalEnergyCons!$A$4:$A$10000)))*1,[1]OUT_FinalEnergyCons!M$4:M$10000)</f>
        <v>1.5997448759916983</v>
      </c>
      <c r="P1864" s="1" cm="1">
        <f t="array" ref="P1864">SUMPRODUCT(([1]OUT_FinalEnergyCons!$B$4:$B$10000="Var_cap")*1,  (ISNUMBER(SEARCH("ITOT-SWHELCBR",[1]OUT_FinalEnergyCons!$A$4:$A$10000)))*1,[1]OUT_FinalEnergyCons!N$4:N$10000)</f>
        <v>1.6980034045412344</v>
      </c>
      <c r="Q1864" s="1" cm="1">
        <f t="array" ref="Q1864">SUMPRODUCT(([1]OUT_FinalEnergyCons!$B$4:$B$10000="Var_cap")*1,  (ISNUMBER(SEARCH("ITOT-SWHELCBR",[1]OUT_FinalEnergyCons!$A$4:$A$10000)))*1,[1]OUT_FinalEnergyCons!O$4:O$10000)</f>
        <v>1.659486814595069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7.6732794564117537E-2</v>
      </c>
      <c r="H1865" s="1" cm="1">
        <f t="array" ref="H1865">SUMPRODUCT(([1]OUT_FinalEnergyCons!$B$4:$B$10000="Var_cap")*1,  (ISNUMBER(SEARCH("ITOT-SWHELCHP",[1]OUT_FinalEnergyCons!$A$4:$A$10000)))*1,[1]OUT_FinalEnergyCons!F$4:F$10000)</f>
        <v>0.19447706565388245</v>
      </c>
      <c r="I1865" s="1" cm="1">
        <f t="array" ref="I1865">SUMPRODUCT(([1]OUT_FinalEnergyCons!$B$4:$B$10000="Var_cap")*1,  (ISNUMBER(SEARCH("ITOT-SWHELCHP",[1]OUT_FinalEnergyCons!$A$4:$A$10000)))*1,[1]OUT_FinalEnergyCons!G$4:G$10000)</f>
        <v>0.32710720467600651</v>
      </c>
      <c r="J1865" s="1" cm="1">
        <f t="array" ref="J1865">SUMPRODUCT(([1]OUT_FinalEnergyCons!$B$4:$B$10000="Var_cap")*1,  (ISNUMBER(SEARCH("ITOT-SWHELCHP",[1]OUT_FinalEnergyCons!$A$4:$A$10000)))*1,[1]OUT_FinalEnergyCons!H$4:H$10000)</f>
        <v>0.45874724498351399</v>
      </c>
      <c r="K1865" s="1" cm="1">
        <f t="array" ref="K1865">SUMPRODUCT(([1]OUT_FinalEnergyCons!$B$4:$B$10000="Var_cap")*1,  (ISNUMBER(SEARCH("ITOT-SWHELCHP",[1]OUT_FinalEnergyCons!$A$4:$A$10000)))*1,[1]OUT_FinalEnergyCons!I$4:I$10000)</f>
        <v>0.58061795891531098</v>
      </c>
      <c r="L1865" s="1" cm="1">
        <f t="array" ref="L1865">SUMPRODUCT(([1]OUT_FinalEnergyCons!$B$4:$B$10000="Var_cap")*1,  (ISNUMBER(SEARCH("ITOT-SWHELCHP",[1]OUT_FinalEnergyCons!$A$4:$A$10000)))*1,[1]OUT_FinalEnergyCons!J$4:J$10000)</f>
        <v>0.70942465191885895</v>
      </c>
      <c r="M1865" s="1" cm="1">
        <f t="array" ref="M1865">SUMPRODUCT(([1]OUT_FinalEnergyCons!$B$4:$B$10000="Var_cap")*1,  (ISNUMBER(SEARCH("ITOT-SWHELCHP",[1]OUT_FinalEnergyCons!$A$4:$A$10000)))*1,[1]OUT_FinalEnergyCons!K$4:K$10000)</f>
        <v>0.7295083866306048</v>
      </c>
      <c r="N1865" s="1" cm="1">
        <f t="array" ref="N1865">SUMPRODUCT(([1]OUT_FinalEnergyCons!$B$4:$B$10000="Var_cap")*1,  (ISNUMBER(SEARCH("ITOT-SWHELCHP",[1]OUT_FinalEnergyCons!$A$4:$A$10000)))*1,[1]OUT_FinalEnergyCons!L$4:L$10000)</f>
        <v>0.7278396443999896</v>
      </c>
      <c r="O1865" s="1" cm="1">
        <f t="array" ref="O1865">SUMPRODUCT(([1]OUT_FinalEnergyCons!$B$4:$B$10000="Var_cap")*1,  (ISNUMBER(SEARCH("ITOT-SWHELCHP",[1]OUT_FinalEnergyCons!$A$4:$A$10000)))*1,[1]OUT_FinalEnergyCons!M$4:M$10000)</f>
        <v>0.72248632007412117</v>
      </c>
      <c r="P1865" s="1" cm="1">
        <f t="array" ref="P1865">SUMPRODUCT(([1]OUT_FinalEnergyCons!$B$4:$B$10000="Var_cap")*1,  (ISNUMBER(SEARCH("ITOT-SWHELCHP",[1]OUT_FinalEnergyCons!$A$4:$A$10000)))*1,[1]OUT_FinalEnergyCons!N$4:N$10000)</f>
        <v>0.71651431137252386</v>
      </c>
      <c r="Q1865" s="1" cm="1">
        <f t="array" ref="Q1865">SUMPRODUCT(([1]OUT_FinalEnergyCons!$B$4:$B$10000="Var_cap")*1,  (ISNUMBER(SEARCH("ITOT-SWHELCHP",[1]OUT_FinalEnergyCons!$A$4:$A$10000)))*1,[1]OUT_FinalEnergyCons!O$4:O$10000)</f>
        <v>0.71661913527119092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0.48056451684642093</v>
      </c>
      <c r="G1866" s="18">
        <f t="shared" ref="G1866:K1866" si="2111">SUM(G1867:G1868)</f>
        <v>0.49637513012916701</v>
      </c>
      <c r="H1866" s="18">
        <f t="shared" si="2111"/>
        <v>0.39261958319528389</v>
      </c>
      <c r="I1866" s="18">
        <f t="shared" si="2111"/>
        <v>0.39130538741746757</v>
      </c>
      <c r="J1866" s="18">
        <f t="shared" si="2111"/>
        <v>0.24116962198975039</v>
      </c>
      <c r="K1866" s="18">
        <f t="shared" si="2111"/>
        <v>0.17944895058520188</v>
      </c>
      <c r="L1866" s="18">
        <f t="shared" ref="L1866:O1866" si="2112">SUM(L1867:L1868)</f>
        <v>0.11294386501568583</v>
      </c>
      <c r="M1866" s="18">
        <f t="shared" si="2112"/>
        <v>1.9357738897518788E-2</v>
      </c>
      <c r="N1866" s="18">
        <f t="shared" si="2112"/>
        <v>1.8663929412004711E-2</v>
      </c>
      <c r="O1866" s="18">
        <f t="shared" si="2112"/>
        <v>1.8430857896714569E-2</v>
      </c>
      <c r="P1866" s="18">
        <f>SUM(P1867:P1868)</f>
        <v>1.7862918288459068E-2</v>
      </c>
      <c r="Q1866" s="18">
        <f>SUM(Q1867:Q1868)</f>
        <v>1.7604695522350545E-2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0.39206082251729163</v>
      </c>
      <c r="H1867" s="1" cm="1">
        <f t="array" ref="H1867">SUMPRODUCT(([1]OUT_FinalEnergyCons!$B$4:$B$10000="Var_cap")*1,  (ISNUMBER(SEARCH("ITOT-SWHLFOBR",[1]OUT_FinalEnergyCons!$A$4:$A$10000)))*1,[1]OUT_FinalEnergyCons!F$4:F$10000)</f>
        <v>0.3920369063625187</v>
      </c>
      <c r="I1867" s="1" cm="1">
        <f t="array" ref="I1867">SUMPRODUCT(([1]OUT_FinalEnergyCons!$B$4:$B$10000="Var_cap")*1,  (ISNUMBER(SEARCH("ITOT-SWHLFOBR",[1]OUT_FinalEnergyCons!$A$4:$A$10000)))*1,[1]OUT_FinalEnergyCons!G$4:G$10000)</f>
        <v>0.39115598048253164</v>
      </c>
      <c r="J1867" s="1" cm="1">
        <f t="array" ref="J1867">SUMPRODUCT(([1]OUT_FinalEnergyCons!$B$4:$B$10000="Var_cap")*1,  (ISNUMBER(SEARCH("ITOT-SWHLFOBR",[1]OUT_FinalEnergyCons!$A$4:$A$10000)))*1,[1]OUT_FinalEnergyCons!H$4:H$10000)</f>
        <v>0.2410215575552655</v>
      </c>
      <c r="K1867" s="1" cm="1">
        <f t="array" ref="K1867">SUMPRODUCT(([1]OUT_FinalEnergyCons!$B$4:$B$10000="Var_cap")*1,  (ISNUMBER(SEARCH("ITOT-SWHLFOBR",[1]OUT_FinalEnergyCons!$A$4:$A$10000)))*1,[1]OUT_FinalEnergyCons!I$4:I$10000)</f>
        <v>0.17911255257172745</v>
      </c>
      <c r="L1867" s="1" cm="1">
        <f t="array" ref="L1867">SUMPRODUCT(([1]OUT_FinalEnergyCons!$B$4:$B$10000="Var_cap")*1,  (ISNUMBER(SEARCH("ITOT-SWHLFOBR",[1]OUT_FinalEnergyCons!$A$4:$A$10000)))*1,[1]OUT_FinalEnergyCons!J$4:J$10000)</f>
        <v>0.1128196917915677</v>
      </c>
      <c r="M1867" s="1" cm="1">
        <f t="array" ref="M1867">SUMPRODUCT(([1]OUT_FinalEnergyCons!$B$4:$B$10000="Var_cap")*1,  (ISNUMBER(SEARCH("ITOT-SWHLFOBR",[1]OUT_FinalEnergyCons!$A$4:$A$10000)))*1,[1]OUT_FinalEnergyCons!K$4:K$10000)</f>
        <v>1.9357705345485299E-2</v>
      </c>
      <c r="N1867" s="1" cm="1">
        <f t="array" ref="N1867">SUMPRODUCT(([1]OUT_FinalEnergyCons!$B$4:$B$10000="Var_cap")*1,  (ISNUMBER(SEARCH("ITOT-SWHLFOBR",[1]OUT_FinalEnergyCons!$A$4:$A$10000)))*1,[1]OUT_FinalEnergyCons!L$4:L$10000)</f>
        <v>1.8663900496769418E-2</v>
      </c>
      <c r="O1867" s="1" cm="1">
        <f t="array" ref="O1867">SUMPRODUCT(([1]OUT_FinalEnergyCons!$B$4:$B$10000="Var_cap")*1,  (ISNUMBER(SEARCH("ITOT-SWHLFOBR",[1]OUT_FinalEnergyCons!$A$4:$A$10000)))*1,[1]OUT_FinalEnergyCons!M$4:M$10000)</f>
        <v>1.8430819941215527E-2</v>
      </c>
      <c r="P1867" s="1" cm="1">
        <f t="array" ref="P1867">SUMPRODUCT(([1]OUT_FinalEnergyCons!$B$4:$B$10000="Var_cap")*1,  (ISNUMBER(SEARCH("ITOT-SWHLFOBR",[1]OUT_FinalEnergyCons!$A$4:$A$10000)))*1,[1]OUT_FinalEnergyCons!N$4:N$10000)</f>
        <v>1.786288567070923E-2</v>
      </c>
      <c r="Q1867" s="1" cm="1">
        <f t="array" ref="Q1867">SUMPRODUCT(([1]OUT_FinalEnergyCons!$B$4:$B$10000="Var_cap")*1,  (ISNUMBER(SEARCH("ITOT-SWHLFOBR",[1]OUT_FinalEnergyCons!$A$4:$A$10000)))*1,[1]OUT_FinalEnergyCons!O$4:O$10000)</f>
        <v>1.7604650171858253E-2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0.10422907721558894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0.10431430761187541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5.8267683276518045E-4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1.4940693493593893E-4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1.4806443448489928E-4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3.3639801347442667E-4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1.2417322411812899E-4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3.3552033488993757E-8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2.8915235292196876E-8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3.7955499041640969E-8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3.2617749837503003E-8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4.5350492291541015E-8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1.557965439011721</v>
      </c>
      <c r="H1869" s="18">
        <f t="shared" si="2115"/>
        <v>1.6183394428095514</v>
      </c>
      <c r="I1869" s="18">
        <f t="shared" si="2115"/>
        <v>1.5590919923061368</v>
      </c>
      <c r="J1869" s="18">
        <f t="shared" si="2115"/>
        <v>0.59780102597048745</v>
      </c>
      <c r="K1869" s="18">
        <f t="shared" si="2115"/>
        <v>0.45485836123654316</v>
      </c>
      <c r="L1869" s="18">
        <f t="shared" ref="L1869:O1869" si="2116">SUM(L1870:L1871)</f>
        <v>0.21475805815463553</v>
      </c>
      <c r="M1869" s="18">
        <f t="shared" si="2116"/>
        <v>0.17880279707546701</v>
      </c>
      <c r="N1869" s="18">
        <f t="shared" si="2116"/>
        <v>5.8529337218126719E-2</v>
      </c>
      <c r="O1869" s="18">
        <f t="shared" si="2116"/>
        <v>6.809556039712529E-2</v>
      </c>
      <c r="P1869" s="18">
        <f>SUM(P1870:P1871)</f>
        <v>6.0169648422473861E-2</v>
      </c>
      <c r="Q1869" s="18">
        <f>SUM(Q1870:Q1871)</f>
        <v>5.2638792874451452E-2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1.556812408805661</v>
      </c>
      <c r="H1870" s="1" cm="1">
        <f t="array" ref="H1870">SUMPRODUCT(([1]OUT_FinalEnergyCons!$B$4:$B$10000="Var_cap")*1,  (ISNUMBER(SEARCH("ITOT-SWHNGA*BR",[1]OUT_FinalEnergyCons!$A$4:$A$10000)))*1,[1]OUT_FinalEnergyCons!F$4:F$10000)</f>
        <v>1.6159759267675236</v>
      </c>
      <c r="I1870" s="1" cm="1">
        <f t="array" ref="I1870">SUMPRODUCT(([1]OUT_FinalEnergyCons!$B$4:$B$10000="Var_cap")*1,  (ISNUMBER(SEARCH("ITOT-SWHNGA*BR",[1]OUT_FinalEnergyCons!$A$4:$A$10000)))*1,[1]OUT_FinalEnergyCons!G$4:G$10000)</f>
        <v>1.5568608229259031</v>
      </c>
      <c r="J1870" s="1" cm="1">
        <f t="array" ref="J1870">SUMPRODUCT(([1]OUT_FinalEnergyCons!$B$4:$B$10000="Var_cap")*1,  (ISNUMBER(SEARCH("ITOT-SWHNGA*BR",[1]OUT_FinalEnergyCons!$A$4:$A$10000)))*1,[1]OUT_FinalEnergyCons!H$4:H$10000)</f>
        <v>0.59593328096499443</v>
      </c>
      <c r="K1870" s="1" cm="1">
        <f t="array" ref="K1870">SUMPRODUCT(([1]OUT_FinalEnergyCons!$B$4:$B$10000="Var_cap")*1,  (ISNUMBER(SEARCH("ITOT-SWHNGA*BR",[1]OUT_FinalEnergyCons!$A$4:$A$10000)))*1,[1]OUT_FinalEnergyCons!I$4:I$10000)</f>
        <v>0.45102138370209138</v>
      </c>
      <c r="L1870" s="1" cm="1">
        <f t="array" ref="L1870">SUMPRODUCT(([1]OUT_FinalEnergyCons!$B$4:$B$10000="Var_cap")*1,  (ISNUMBER(SEARCH("ITOT-SWHNGA*BR",[1]OUT_FinalEnergyCons!$A$4:$A$10000)))*1,[1]OUT_FinalEnergyCons!J$4:J$10000)</f>
        <v>0.21113262014675102</v>
      </c>
      <c r="M1870" s="1" cm="1">
        <f t="array" ref="M1870">SUMPRODUCT(([1]OUT_FinalEnergyCons!$B$4:$B$10000="Var_cap")*1,  (ISNUMBER(SEARCH("ITOT-SWHNGA*BR",[1]OUT_FinalEnergyCons!$A$4:$A$10000)))*1,[1]OUT_FinalEnergyCons!K$4:K$10000)</f>
        <v>0.173641291345591</v>
      </c>
      <c r="N1870" s="1" cm="1">
        <f t="array" ref="N1870">SUMPRODUCT(([1]OUT_FinalEnergyCons!$B$4:$B$10000="Var_cap")*1,  (ISNUMBER(SEARCH("ITOT-SWHNGA*BR",[1]OUT_FinalEnergyCons!$A$4:$A$10000)))*1,[1]OUT_FinalEnergyCons!L$4:L$10000)</f>
        <v>5.4408681183683402E-2</v>
      </c>
      <c r="O1870" s="1" cm="1">
        <f t="array" ref="O1870">SUMPRODUCT(([1]OUT_FinalEnergyCons!$B$4:$B$10000="Var_cap")*1,  (ISNUMBER(SEARCH("ITOT-SWHNGA*BR",[1]OUT_FinalEnergyCons!$A$4:$A$10000)))*1,[1]OUT_FinalEnergyCons!M$4:M$10000)</f>
        <v>6.2932241936420469E-2</v>
      </c>
      <c r="P1870" s="1" cm="1">
        <f t="array" ref="P1870">SUMPRODUCT(([1]OUT_FinalEnergyCons!$B$4:$B$10000="Var_cap")*1,  (ISNUMBER(SEARCH("ITOT-SWHNGA*BR",[1]OUT_FinalEnergyCons!$A$4:$A$10000)))*1,[1]OUT_FinalEnergyCons!N$4:N$10000)</f>
        <v>5.527384651257021E-2</v>
      </c>
      <c r="Q1870" s="1" cm="1">
        <f t="array" ref="Q1870">SUMPRODUCT(([1]OUT_FinalEnergyCons!$B$4:$B$10000="Var_cap")*1,  (ISNUMBER(SEARCH("ITOT-SWHNGA*BR",[1]OUT_FinalEnergyCons!$A$4:$A$10000)))*1,[1]OUT_FinalEnergyCons!O$4:O$10000)</f>
        <v>4.6893282060476459E-2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1.1530302060599499E-3</v>
      </c>
      <c r="H1871" s="1" cm="1">
        <f t="array" ref="H1871">SUMPRODUCT(([1]OUT_FinalEnergyCons!$B$4:$B$10000="Var_cap")*1,  (ISNUMBER(SEARCH("ITOT-SWHNGAHP",[1]OUT_FinalEnergyCons!$A$4:$A$10000)))*1,[1]OUT_FinalEnergyCons!F$4:F$10000)</f>
        <v>2.363516042027823E-3</v>
      </c>
      <c r="I1871" s="1" cm="1">
        <f t="array" ref="I1871">SUMPRODUCT(([1]OUT_FinalEnergyCons!$B$4:$B$10000="Var_cap")*1,  (ISNUMBER(SEARCH("ITOT-SWHNGAHP",[1]OUT_FinalEnergyCons!$A$4:$A$10000)))*1,[1]OUT_FinalEnergyCons!G$4:G$10000)</f>
        <v>2.2311693802337792E-3</v>
      </c>
      <c r="J1871" s="1" cm="1">
        <f t="array" ref="J1871">SUMPRODUCT(([1]OUT_FinalEnergyCons!$B$4:$B$10000="Var_cap")*1,  (ISNUMBER(SEARCH("ITOT-SWHNGAHP",[1]OUT_FinalEnergyCons!$A$4:$A$10000)))*1,[1]OUT_FinalEnergyCons!H$4:H$10000)</f>
        <v>1.8677450054930549E-3</v>
      </c>
      <c r="K1871" s="1" cm="1">
        <f t="array" ref="K1871">SUMPRODUCT(([1]OUT_FinalEnergyCons!$B$4:$B$10000="Var_cap")*1,  (ISNUMBER(SEARCH("ITOT-SWHNGAHP",[1]OUT_FinalEnergyCons!$A$4:$A$10000)))*1,[1]OUT_FinalEnergyCons!I$4:I$10000)</f>
        <v>3.8369775344517577E-3</v>
      </c>
      <c r="L1871" s="1" cm="1">
        <f t="array" ref="L1871">SUMPRODUCT(([1]OUT_FinalEnergyCons!$B$4:$B$10000="Var_cap")*1,  (ISNUMBER(SEARCH("ITOT-SWHNGAHP",[1]OUT_FinalEnergyCons!$A$4:$A$10000)))*1,[1]OUT_FinalEnergyCons!J$4:J$10000)</f>
        <v>3.6254380078845059E-3</v>
      </c>
      <c r="M1871" s="1" cm="1">
        <f t="array" ref="M1871">SUMPRODUCT(([1]OUT_FinalEnergyCons!$B$4:$B$10000="Var_cap")*1,  (ISNUMBER(SEARCH("ITOT-SWHNGAHP",[1]OUT_FinalEnergyCons!$A$4:$A$10000)))*1,[1]OUT_FinalEnergyCons!K$4:K$10000)</f>
        <v>5.1615057298759932E-3</v>
      </c>
      <c r="N1871" s="1" cm="1">
        <f t="array" ref="N1871">SUMPRODUCT(([1]OUT_FinalEnergyCons!$B$4:$B$10000="Var_cap")*1,  (ISNUMBER(SEARCH("ITOT-SWHNGAHP",[1]OUT_FinalEnergyCons!$A$4:$A$10000)))*1,[1]OUT_FinalEnergyCons!L$4:L$10000)</f>
        <v>4.1206560344433192E-3</v>
      </c>
      <c r="O1871" s="1" cm="1">
        <f t="array" ref="O1871">SUMPRODUCT(([1]OUT_FinalEnergyCons!$B$4:$B$10000="Var_cap")*1,  (ISNUMBER(SEARCH("ITOT-SWHNGAHP",[1]OUT_FinalEnergyCons!$A$4:$A$10000)))*1,[1]OUT_FinalEnergyCons!M$4:M$10000)</f>
        <v>5.1633184607048164E-3</v>
      </c>
      <c r="P1871" s="1" cm="1">
        <f t="array" ref="P1871">SUMPRODUCT(([1]OUT_FinalEnergyCons!$B$4:$B$10000="Var_cap")*1,  (ISNUMBER(SEARCH("ITOT-SWHNGAHP",[1]OUT_FinalEnergyCons!$A$4:$A$10000)))*1,[1]OUT_FinalEnergyCons!N$4:N$10000)</f>
        <v>4.8958019099036515E-3</v>
      </c>
      <c r="Q1871" s="1" cm="1">
        <f t="array" ref="Q1871">SUMPRODUCT(([1]OUT_FinalEnergyCons!$B$4:$B$10000="Var_cap")*1,  (ISNUMBER(SEARCH("ITOT-SWHNGAHP",[1]OUT_FinalEnergyCons!$A$4:$A$10000)))*1,[1]OUT_FinalEnergyCons!O$4:O$10000)</f>
        <v>5.745510813974993E-3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3.199161106501848E-2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3.2376139823949157E-2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6.330992551864309E-2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6.7801059139927608E-2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9.1122752783349803E-2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7.4719349095380555E-2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8.0806848689235461E-2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8.0300828067255678E-2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8.2887131119386365E-2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8.325362877803065E-2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8.3884155963073581E-2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0.17857639656542945</v>
      </c>
      <c r="H1873" s="1">
        <f t="shared" si="2117"/>
        <v>1.1377732803369289E-3</v>
      </c>
      <c r="I1873" s="1">
        <f t="shared" si="2117"/>
        <v>1.2047423540667568E-4</v>
      </c>
      <c r="J1873" s="1">
        <f t="shared" si="2117"/>
        <v>1.0416134255009091E-4</v>
      </c>
      <c r="K1873" s="1">
        <f t="shared" si="2117"/>
        <v>2.6639101096020122E-4</v>
      </c>
      <c r="L1873" s="1">
        <f t="shared" si="2117"/>
        <v>1.0603856395454198E-4</v>
      </c>
      <c r="M1873" s="1">
        <f t="shared" si="2117"/>
        <v>6.9384785809302094E-7</v>
      </c>
      <c r="N1873" s="1">
        <f t="shared" si="2117"/>
        <v>4.1476231883336792E-5</v>
      </c>
      <c r="O1873" s="1">
        <f t="shared" si="2117"/>
        <v>6.9910209449073021E-6</v>
      </c>
      <c r="P1873" s="1">
        <f>P1874</f>
        <v>7.3317889858034023E-6</v>
      </c>
      <c r="Q1873" s="1">
        <f>Q1874</f>
        <v>7.0016294712573403E-6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0.17857639656542945</v>
      </c>
      <c r="H1874" s="1" cm="1">
        <f t="array" ref="H1874">SUMPRODUCT(([1]OUT_FinalEnergyCons!$B$4:$B$10000="Var_cap")*1,  (ISNUMBER(SEARCH("ITOT-SWHCOA*BR",[1]OUT_FinalEnergyCons!$A$4:$A$10000)))*1,[1]OUT_FinalEnergyCons!F$4:F$10000)</f>
        <v>1.1377732803369289E-3</v>
      </c>
      <c r="I1874" s="1" cm="1">
        <f t="array" ref="I1874">SUMPRODUCT(([1]OUT_FinalEnergyCons!$B$4:$B$10000="Var_cap")*1,  (ISNUMBER(SEARCH("ITOT-SWHCOA*BR",[1]OUT_FinalEnergyCons!$A$4:$A$10000)))*1,[1]OUT_FinalEnergyCons!G$4:G$10000)</f>
        <v>1.2047423540667568E-4</v>
      </c>
      <c r="J1874" s="1" cm="1">
        <f t="array" ref="J1874">SUMPRODUCT(([1]OUT_FinalEnergyCons!$B$4:$B$10000="Var_cap")*1,  (ISNUMBER(SEARCH("ITOT-SWHCOA*BR",[1]OUT_FinalEnergyCons!$A$4:$A$10000)))*1,[1]OUT_FinalEnergyCons!H$4:H$10000)</f>
        <v>1.0416134255009091E-4</v>
      </c>
      <c r="K1874" s="1" cm="1">
        <f t="array" ref="K1874">SUMPRODUCT(([1]OUT_FinalEnergyCons!$B$4:$B$10000="Var_cap")*1,  (ISNUMBER(SEARCH("ITOT-SWHCOA*BR",[1]OUT_FinalEnergyCons!$A$4:$A$10000)))*1,[1]OUT_FinalEnergyCons!I$4:I$10000)</f>
        <v>2.6639101096020122E-4</v>
      </c>
      <c r="L1874" s="1" cm="1">
        <f t="array" ref="L1874">SUMPRODUCT(([1]OUT_FinalEnergyCons!$B$4:$B$10000="Var_cap")*1,  (ISNUMBER(SEARCH("ITOT-SWHCOA*BR",[1]OUT_FinalEnergyCons!$A$4:$A$10000)))*1,[1]OUT_FinalEnergyCons!J$4:J$10000)</f>
        <v>1.0603856395454198E-4</v>
      </c>
      <c r="M1874" s="1" cm="1">
        <f t="array" ref="M1874">SUMPRODUCT(([1]OUT_FinalEnergyCons!$B$4:$B$10000="Var_cap")*1,  (ISNUMBER(SEARCH("ITOT-SWHCOA*BR",[1]OUT_FinalEnergyCons!$A$4:$A$10000)))*1,[1]OUT_FinalEnergyCons!K$4:K$10000)</f>
        <v>6.9384785809302094E-7</v>
      </c>
      <c r="N1874" s="1" cm="1">
        <f t="array" ref="N1874">SUMPRODUCT(([1]OUT_FinalEnergyCons!$B$4:$B$10000="Var_cap")*1,  (ISNUMBER(SEARCH("ITOT-SWHCOA*BR",[1]OUT_FinalEnergyCons!$A$4:$A$10000)))*1,[1]OUT_FinalEnergyCons!L$4:L$10000)</f>
        <v>4.1476231883336792E-5</v>
      </c>
      <c r="O1874" s="1" cm="1">
        <f t="array" ref="O1874">SUMPRODUCT(([1]OUT_FinalEnergyCons!$B$4:$B$10000="Var_cap")*1,  (ISNUMBER(SEARCH("ITOT-SWHCOA*BR",[1]OUT_FinalEnergyCons!$A$4:$A$10000)))*1,[1]OUT_FinalEnergyCons!M$4:M$10000)</f>
        <v>6.9910209449073021E-6</v>
      </c>
      <c r="P1874" s="1" cm="1">
        <f t="array" ref="P1874">SUMPRODUCT(([1]OUT_FinalEnergyCons!$B$4:$B$10000="Var_cap")*1,  (ISNUMBER(SEARCH("ITOT-SWHCOA*BR",[1]OUT_FinalEnergyCons!$A$4:$A$10000)))*1,[1]OUT_FinalEnergyCons!N$4:N$10000)</f>
        <v>7.3317889858034023E-6</v>
      </c>
      <c r="Q1874" s="1" cm="1">
        <f t="array" ref="Q1874">SUMPRODUCT(([1]OUT_FinalEnergyCons!$B$4:$B$10000="Var_cap")*1,  (ISNUMBER(SEARCH("ITOT-SWHCOA*BR",[1]OUT_FinalEnergyCons!$A$4:$A$10000)))*1,[1]OUT_FinalEnergyCons!O$4:O$10000)</f>
        <v>7.0016294712573403E-6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0.34267076661792928</v>
      </c>
      <c r="H1875" s="1">
        <f t="shared" si="2118"/>
        <v>0.34273163954441632</v>
      </c>
      <c r="I1875" s="1">
        <f t="shared" si="2118"/>
        <v>0.3906744269416077</v>
      </c>
      <c r="J1875" s="1">
        <f t="shared" si="2118"/>
        <v>0.43699563999728769</v>
      </c>
      <c r="K1875" s="1">
        <f t="shared" si="2118"/>
        <v>0.47747139732405935</v>
      </c>
      <c r="L1875" s="1">
        <f t="shared" si="2118"/>
        <v>0.43721893381634924</v>
      </c>
      <c r="M1875" s="1">
        <f t="shared" si="2118"/>
        <v>0.40938262669655628</v>
      </c>
      <c r="N1875" s="1">
        <f t="shared" si="2118"/>
        <v>0.37488749850483022</v>
      </c>
      <c r="O1875" s="1">
        <f t="shared" si="2118"/>
        <v>0.50734225358768725</v>
      </c>
      <c r="P1875" s="1">
        <f>P1876</f>
        <v>0.37698326042531255</v>
      </c>
      <c r="Q1875" s="1">
        <f>Q1876</f>
        <v>0.3736373331569206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0.34267076661792928</v>
      </c>
      <c r="H1876" s="1" cm="1">
        <f t="array" ref="H1876">SUMPRODUCT(([1]OUT_FinalEnergyCons!$B$4:$B$10000="Var_cap")*1,  (ISNUMBER(SEARCH("ITOT-SWHWOD*BR",[1]OUT_FinalEnergyCons!$A$4:$A$10000)))*1,[1]OUT_FinalEnergyCons!F$4:F$10000)</f>
        <v>0.34273163954441632</v>
      </c>
      <c r="I1876" s="1" cm="1">
        <f t="array" ref="I1876">SUMPRODUCT(([1]OUT_FinalEnergyCons!$B$4:$B$10000="Var_cap")*1,  (ISNUMBER(SEARCH("ITOT-SWHWOD*BR",[1]OUT_FinalEnergyCons!$A$4:$A$10000)))*1,[1]OUT_FinalEnergyCons!G$4:G$10000)</f>
        <v>0.3906744269416077</v>
      </c>
      <c r="J1876" s="1" cm="1">
        <f t="array" ref="J1876">SUMPRODUCT(([1]OUT_FinalEnergyCons!$B$4:$B$10000="Var_cap")*1,  (ISNUMBER(SEARCH("ITOT-SWHWOD*BR",[1]OUT_FinalEnergyCons!$A$4:$A$10000)))*1,[1]OUT_FinalEnergyCons!H$4:H$10000)</f>
        <v>0.43699563999728769</v>
      </c>
      <c r="K1876" s="1" cm="1">
        <f t="array" ref="K1876">SUMPRODUCT(([1]OUT_FinalEnergyCons!$B$4:$B$10000="Var_cap")*1,  (ISNUMBER(SEARCH("ITOT-SWHWOD*BR",[1]OUT_FinalEnergyCons!$A$4:$A$10000)))*1,[1]OUT_FinalEnergyCons!I$4:I$10000)</f>
        <v>0.47747139732405935</v>
      </c>
      <c r="L1876" s="1" cm="1">
        <f t="array" ref="L1876">SUMPRODUCT(([1]OUT_FinalEnergyCons!$B$4:$B$10000="Var_cap")*1,  (ISNUMBER(SEARCH("ITOT-SWHWOD*BR",[1]OUT_FinalEnergyCons!$A$4:$A$10000)))*1,[1]OUT_FinalEnergyCons!J$4:J$10000)</f>
        <v>0.43721893381634924</v>
      </c>
      <c r="M1876" s="1" cm="1">
        <f t="array" ref="M1876">SUMPRODUCT(([1]OUT_FinalEnergyCons!$B$4:$B$10000="Var_cap")*1,  (ISNUMBER(SEARCH("ITOT-SWHWOD*BR",[1]OUT_FinalEnergyCons!$A$4:$A$10000)))*1,[1]OUT_FinalEnergyCons!K$4:K$10000)</f>
        <v>0.40938262669655628</v>
      </c>
      <c r="N1876" s="1" cm="1">
        <f t="array" ref="N1876">SUMPRODUCT(([1]OUT_FinalEnergyCons!$B$4:$B$10000="Var_cap")*1,  (ISNUMBER(SEARCH("ITOT-SWHWOD*BR",[1]OUT_FinalEnergyCons!$A$4:$A$10000)))*1,[1]OUT_FinalEnergyCons!L$4:L$10000)</f>
        <v>0.37488749850483022</v>
      </c>
      <c r="O1876" s="1" cm="1">
        <f t="array" ref="O1876">SUMPRODUCT(([1]OUT_FinalEnergyCons!$B$4:$B$10000="Var_cap")*1,  (ISNUMBER(SEARCH("ITOT-SWHWOD*BR",[1]OUT_FinalEnergyCons!$A$4:$A$10000)))*1,[1]OUT_FinalEnergyCons!M$4:M$10000)</f>
        <v>0.50734225358768725</v>
      </c>
      <c r="P1876" s="1" cm="1">
        <f t="array" ref="P1876">SUMPRODUCT(([1]OUT_FinalEnergyCons!$B$4:$B$10000="Var_cap")*1,  (ISNUMBER(SEARCH("ITOT-SWHWOD*BR",[1]OUT_FinalEnergyCons!$A$4:$A$10000)))*1,[1]OUT_FinalEnergyCons!N$4:N$10000)</f>
        <v>0.37698326042531255</v>
      </c>
      <c r="Q1876" s="1" cm="1">
        <f t="array" ref="Q1876">SUMPRODUCT(([1]OUT_FinalEnergyCons!$B$4:$B$10000="Var_cap")*1,  (ISNUMBER(SEARCH("ITOT-SWHWOD*BR",[1]OUT_FinalEnergyCons!$A$4:$A$10000)))*1,[1]OUT_FinalEnergyCons!O$4:O$10000)</f>
        <v>0.3736373331569206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3.8099142669901359E-2</v>
      </c>
      <c r="H1877" s="1">
        <f t="shared" si="2119"/>
        <v>3.8267468624600461E-2</v>
      </c>
      <c r="I1877" s="1">
        <f t="shared" si="2119"/>
        <v>4.1501081076661568E-2</v>
      </c>
      <c r="J1877" s="1">
        <f t="shared" si="2119"/>
        <v>4.5659324200579054E-2</v>
      </c>
      <c r="K1877" s="1">
        <f t="shared" si="2119"/>
        <v>4.4371595044599643E-2</v>
      </c>
      <c r="L1877" s="1">
        <f t="shared" si="2119"/>
        <v>4.4123625864109131E-2</v>
      </c>
      <c r="M1877" s="1">
        <f t="shared" si="2119"/>
        <v>4.2039458620750501E-2</v>
      </c>
      <c r="N1877" s="1">
        <f t="shared" si="2119"/>
        <v>4.0806561813302791E-2</v>
      </c>
      <c r="O1877" s="1">
        <f t="shared" si="2119"/>
        <v>4.1749073645645889E-2</v>
      </c>
      <c r="P1877" s="1">
        <f>P1878</f>
        <v>4.0613788566015989E-2</v>
      </c>
      <c r="Q1877" s="1">
        <f>Q1878</f>
        <v>3.5558199154707891E-2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3.8099142669901359E-2</v>
      </c>
      <c r="H1878" s="1" cm="1">
        <f t="array" ref="H1878">SUMPRODUCT(([1]OUT_FinalEnergyCons!$B$4:$B$10000="Var_cap")*1,  (ISNUMBER(SEARCH("ITOT-SWHPLT*BR",[1]OUT_FinalEnergyCons!$A$4:$A$10000)))*1,[1]OUT_FinalEnergyCons!F$4:F$10000)</f>
        <v>3.8267468624600461E-2</v>
      </c>
      <c r="I1878" s="1" cm="1">
        <f t="array" ref="I1878">SUMPRODUCT(([1]OUT_FinalEnergyCons!$B$4:$B$10000="Var_cap")*1,  (ISNUMBER(SEARCH("ITOT-SWHPLT*BR",[1]OUT_FinalEnergyCons!$A$4:$A$10000)))*1,[1]OUT_FinalEnergyCons!G$4:G$10000)</f>
        <v>4.1501081076661568E-2</v>
      </c>
      <c r="J1878" s="1" cm="1">
        <f t="array" ref="J1878">SUMPRODUCT(([1]OUT_FinalEnergyCons!$B$4:$B$10000="Var_cap")*1,  (ISNUMBER(SEARCH("ITOT-SWHPLT*BR",[1]OUT_FinalEnergyCons!$A$4:$A$10000)))*1,[1]OUT_FinalEnergyCons!H$4:H$10000)</f>
        <v>4.5659324200579054E-2</v>
      </c>
      <c r="K1878" s="1" cm="1">
        <f t="array" ref="K1878">SUMPRODUCT(([1]OUT_FinalEnergyCons!$B$4:$B$10000="Var_cap")*1,  (ISNUMBER(SEARCH("ITOT-SWHPLT*BR",[1]OUT_FinalEnergyCons!$A$4:$A$10000)))*1,[1]OUT_FinalEnergyCons!I$4:I$10000)</f>
        <v>4.4371595044599643E-2</v>
      </c>
      <c r="L1878" s="1" cm="1">
        <f t="array" ref="L1878">SUMPRODUCT(([1]OUT_FinalEnergyCons!$B$4:$B$10000="Var_cap")*1,  (ISNUMBER(SEARCH("ITOT-SWHPLT*BR",[1]OUT_FinalEnergyCons!$A$4:$A$10000)))*1,[1]OUT_FinalEnergyCons!J$4:J$10000)</f>
        <v>4.4123625864109131E-2</v>
      </c>
      <c r="M1878" s="1" cm="1">
        <f t="array" ref="M1878">SUMPRODUCT(([1]OUT_FinalEnergyCons!$B$4:$B$10000="Var_cap")*1,  (ISNUMBER(SEARCH("ITOT-SWHPLT*BR",[1]OUT_FinalEnergyCons!$A$4:$A$10000)))*1,[1]OUT_FinalEnergyCons!K$4:K$10000)</f>
        <v>4.2039458620750501E-2</v>
      </c>
      <c r="N1878" s="1" cm="1">
        <f t="array" ref="N1878">SUMPRODUCT(([1]OUT_FinalEnergyCons!$B$4:$B$10000="Var_cap")*1,  (ISNUMBER(SEARCH("ITOT-SWHPLT*BR",[1]OUT_FinalEnergyCons!$A$4:$A$10000)))*1,[1]OUT_FinalEnergyCons!L$4:L$10000)</f>
        <v>4.0806561813302791E-2</v>
      </c>
      <c r="O1878" s="1" cm="1">
        <f t="array" ref="O1878">SUMPRODUCT(([1]OUT_FinalEnergyCons!$B$4:$B$10000="Var_cap")*1,  (ISNUMBER(SEARCH("ITOT-SWHPLT*BR",[1]OUT_FinalEnergyCons!$A$4:$A$10000)))*1,[1]OUT_FinalEnergyCons!M$4:M$10000)</f>
        <v>4.1749073645645889E-2</v>
      </c>
      <c r="P1878" s="1" cm="1">
        <f t="array" ref="P1878">SUMPRODUCT(([1]OUT_FinalEnergyCons!$B$4:$B$10000="Var_cap")*1,  (ISNUMBER(SEARCH("ITOT-SWHPLT*BR",[1]OUT_FinalEnergyCons!$A$4:$A$10000)))*1,[1]OUT_FinalEnergyCons!N$4:N$10000)</f>
        <v>4.0613788566015989E-2</v>
      </c>
      <c r="Q1878" s="1" cm="1">
        <f t="array" ref="Q1878">SUMPRODUCT(([1]OUT_FinalEnergyCons!$B$4:$B$10000="Var_cap")*1,  (ISNUMBER(SEARCH("ITOT-SWHPLT*BR",[1]OUT_FinalEnergyCons!$A$4:$A$10000)))*1,[1]OUT_FinalEnergyCons!O$4:O$10000)</f>
        <v>3.5558199154707891E-2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0.30538108081961057</v>
      </c>
      <c r="H1879" s="1">
        <f t="shared" si="2120"/>
        <v>0.27927700029769897</v>
      </c>
      <c r="I1879" s="1">
        <f t="shared" si="2120"/>
        <v>0.26509760054595372</v>
      </c>
      <c r="J1879" s="1">
        <f t="shared" si="2120"/>
        <v>0.17860059154518179</v>
      </c>
      <c r="K1879" s="1">
        <f t="shared" si="2120"/>
        <v>0.20645212183949671</v>
      </c>
      <c r="L1879" s="1">
        <f t="shared" si="2120"/>
        <v>0.20652618641055706</v>
      </c>
      <c r="M1879" s="1">
        <f t="shared" si="2120"/>
        <v>5.7350051076179853E-4</v>
      </c>
      <c r="N1879" s="1">
        <f t="shared" si="2120"/>
        <v>3.140951733775002E-4</v>
      </c>
      <c r="O1879" s="1">
        <f t="shared" si="2120"/>
        <v>2.8605983711558645E-4</v>
      </c>
      <c r="P1879" s="1">
        <f>P1880</f>
        <v>1.2813870903532497E-4</v>
      </c>
      <c r="Q1879" s="1">
        <f>Q1880</f>
        <v>5.8733113430700998E-5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0.30538108081961057</v>
      </c>
      <c r="H1880" s="1" cm="1">
        <f t="array" ref="H1880">SUMPRODUCT(([1]OUT_FinalEnergyCons!$B$4:$B$10000="Var_cap")*1,  (ISNUMBER(SEARCH("ITOT-SWHWST*BR",[1]OUT_FinalEnergyCons!$A$4:$A$10000)))*1,[1]OUT_FinalEnergyCons!F$4:F$10000)</f>
        <v>0.27927700029769897</v>
      </c>
      <c r="I1880" s="1" cm="1">
        <f t="array" ref="I1880">SUMPRODUCT(([1]OUT_FinalEnergyCons!$B$4:$B$10000="Var_cap")*1,  (ISNUMBER(SEARCH("ITOT-SWHWST*BR",[1]OUT_FinalEnergyCons!$A$4:$A$10000)))*1,[1]OUT_FinalEnergyCons!G$4:G$10000)</f>
        <v>0.26509760054595372</v>
      </c>
      <c r="J1880" s="1" cm="1">
        <f t="array" ref="J1880">SUMPRODUCT(([1]OUT_FinalEnergyCons!$B$4:$B$10000="Var_cap")*1,  (ISNUMBER(SEARCH("ITOT-SWHWST*BR",[1]OUT_FinalEnergyCons!$A$4:$A$10000)))*1,[1]OUT_FinalEnergyCons!H$4:H$10000)</f>
        <v>0.17860059154518179</v>
      </c>
      <c r="K1880" s="1" cm="1">
        <f t="array" ref="K1880">SUMPRODUCT(([1]OUT_FinalEnergyCons!$B$4:$B$10000="Var_cap")*1,  (ISNUMBER(SEARCH("ITOT-SWHWST*BR",[1]OUT_FinalEnergyCons!$A$4:$A$10000)))*1,[1]OUT_FinalEnergyCons!I$4:I$10000)</f>
        <v>0.20645212183949671</v>
      </c>
      <c r="L1880" s="1" cm="1">
        <f t="array" ref="L1880">SUMPRODUCT(([1]OUT_FinalEnergyCons!$B$4:$B$10000="Var_cap")*1,  (ISNUMBER(SEARCH("ITOT-SWHWST*BR",[1]OUT_FinalEnergyCons!$A$4:$A$10000)))*1,[1]OUT_FinalEnergyCons!J$4:J$10000)</f>
        <v>0.20652618641055706</v>
      </c>
      <c r="M1880" s="1" cm="1">
        <f t="array" ref="M1880">SUMPRODUCT(([1]OUT_FinalEnergyCons!$B$4:$B$10000="Var_cap")*1,  (ISNUMBER(SEARCH("ITOT-SWHWST*BR",[1]OUT_FinalEnergyCons!$A$4:$A$10000)))*1,[1]OUT_FinalEnergyCons!K$4:K$10000)</f>
        <v>5.7350051076179853E-4</v>
      </c>
      <c r="N1880" s="1" cm="1">
        <f t="array" ref="N1880">SUMPRODUCT(([1]OUT_FinalEnergyCons!$B$4:$B$10000="Var_cap")*1,  (ISNUMBER(SEARCH("ITOT-SWHWST*BR",[1]OUT_FinalEnergyCons!$A$4:$A$10000)))*1,[1]OUT_FinalEnergyCons!L$4:L$10000)</f>
        <v>3.140951733775002E-4</v>
      </c>
      <c r="O1880" s="1" cm="1">
        <f t="array" ref="O1880">SUMPRODUCT(([1]OUT_FinalEnergyCons!$B$4:$B$10000="Var_cap")*1,  (ISNUMBER(SEARCH("ITOT-SWHWST*BR",[1]OUT_FinalEnergyCons!$A$4:$A$10000)))*1,[1]OUT_FinalEnergyCons!M$4:M$10000)</f>
        <v>2.8605983711558645E-4</v>
      </c>
      <c r="P1880" s="1" cm="1">
        <f t="array" ref="P1880">SUMPRODUCT(([1]OUT_FinalEnergyCons!$B$4:$B$10000="Var_cap")*1,  (ISNUMBER(SEARCH("ITOT-SWHWST*BR",[1]OUT_FinalEnergyCons!$A$4:$A$10000)))*1,[1]OUT_FinalEnergyCons!N$4:N$10000)</f>
        <v>1.2813870903532497E-4</v>
      </c>
      <c r="Q1880" s="1" cm="1">
        <f t="array" ref="Q1880">SUMPRODUCT(([1]OUT_FinalEnergyCons!$B$4:$B$10000="Var_cap")*1,  (ISNUMBER(SEARCH("ITOT-SWHWST*BR",[1]OUT_FinalEnergyCons!$A$4:$A$10000)))*1,[1]OUT_FinalEnergyCons!O$4:O$10000)</f>
        <v>5.8733113430700998E-5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1.2511478794863541E-2</v>
      </c>
      <c r="H1881" s="1">
        <f t="shared" si="2121"/>
        <v>1.2512983741623631E-2</v>
      </c>
      <c r="I1881" s="1">
        <f t="shared" si="2121"/>
        <v>1.2515201909811691E-2</v>
      </c>
      <c r="J1881" s="1">
        <f t="shared" si="2121"/>
        <v>1.2585999002770481E-2</v>
      </c>
      <c r="K1881" s="1">
        <f t="shared" si="2121"/>
        <v>1.2857806796351E-2</v>
      </c>
      <c r="L1881" s="1">
        <f t="shared" si="2121"/>
        <v>1.28630769794702E-2</v>
      </c>
      <c r="M1881" s="1">
        <f t="shared" si="2121"/>
        <v>1.28647615194295E-2</v>
      </c>
      <c r="N1881" s="1">
        <f t="shared" si="2121"/>
        <v>1.28654654272906E-2</v>
      </c>
      <c r="O1881" s="1">
        <f t="shared" si="2121"/>
        <v>1.2868031529708701E-2</v>
      </c>
      <c r="P1881" s="1">
        <f>P1882</f>
        <v>1.2871405463880201E-2</v>
      </c>
      <c r="Q1881" s="1">
        <f>Q1882</f>
        <v>1.2890079237969801E-2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1.2511478794863541E-2</v>
      </c>
      <c r="H1882" s="1" cm="1">
        <f t="array" ref="H1882">SUMPRODUCT(([1]OUT_FinalEnergyCons!$B$4:$B$10000="Var_cap")*1, (ISNUMBER(SEARCH("ITOT-SWHSOLBR",[1]OUT_FinalEnergyCons!$A$4:$A$10000)))*1,[1]OUT_FinalEnergyCons!F$4:F$10000)</f>
        <v>1.2512983741623631E-2</v>
      </c>
      <c r="I1882" s="1" cm="1">
        <f t="array" ref="I1882">SUMPRODUCT(([1]OUT_FinalEnergyCons!$B$4:$B$10000="Var_cap")*1, (ISNUMBER(SEARCH("ITOT-SWHSOLBR",[1]OUT_FinalEnergyCons!$A$4:$A$10000)))*1,[1]OUT_FinalEnergyCons!G$4:G$10000)</f>
        <v>1.2515201909811691E-2</v>
      </c>
      <c r="J1882" s="1" cm="1">
        <f t="array" ref="J1882">SUMPRODUCT(([1]OUT_FinalEnergyCons!$B$4:$B$10000="Var_cap")*1, (ISNUMBER(SEARCH("ITOT-SWHSOLBR",[1]OUT_FinalEnergyCons!$A$4:$A$10000)))*1,[1]OUT_FinalEnergyCons!H$4:H$10000)</f>
        <v>1.2585999002770481E-2</v>
      </c>
      <c r="K1882" s="1" cm="1">
        <f t="array" ref="K1882">SUMPRODUCT(([1]OUT_FinalEnergyCons!$B$4:$B$10000="Var_cap")*1, (ISNUMBER(SEARCH("ITOT-SWHSOLBR",[1]OUT_FinalEnergyCons!$A$4:$A$10000)))*1,[1]OUT_FinalEnergyCons!I$4:I$10000)</f>
        <v>1.2857806796351E-2</v>
      </c>
      <c r="L1882" s="1" cm="1">
        <f t="array" ref="L1882">SUMPRODUCT(([1]OUT_FinalEnergyCons!$B$4:$B$10000="Var_cap")*1, (ISNUMBER(SEARCH("ITOT-SWHSOLBR",[1]OUT_FinalEnergyCons!$A$4:$A$10000)))*1,[1]OUT_FinalEnergyCons!J$4:J$10000)</f>
        <v>1.28630769794702E-2</v>
      </c>
      <c r="M1882" s="1" cm="1">
        <f t="array" ref="M1882">SUMPRODUCT(([1]OUT_FinalEnergyCons!$B$4:$B$10000="Var_cap")*1, (ISNUMBER(SEARCH("ITOT-SWHSOLBR",[1]OUT_FinalEnergyCons!$A$4:$A$10000)))*1,[1]OUT_FinalEnergyCons!K$4:K$10000)</f>
        <v>1.28647615194295E-2</v>
      </c>
      <c r="N1882" s="1" cm="1">
        <f t="array" ref="N1882">SUMPRODUCT(([1]OUT_FinalEnergyCons!$B$4:$B$10000="Var_cap")*1, (ISNUMBER(SEARCH("ITOT-SWHSOLBR",[1]OUT_FinalEnergyCons!$A$4:$A$10000)))*1,[1]OUT_FinalEnergyCons!L$4:L$10000)</f>
        <v>1.28654654272906E-2</v>
      </c>
      <c r="O1882" s="1" cm="1">
        <f t="array" ref="O1882">SUMPRODUCT(([1]OUT_FinalEnergyCons!$B$4:$B$10000="Var_cap")*1, (ISNUMBER(SEARCH("ITOT-SWHSOLBR",[1]OUT_FinalEnergyCons!$A$4:$A$10000)))*1,[1]OUT_FinalEnergyCons!M$4:M$10000)</f>
        <v>1.2868031529708701E-2</v>
      </c>
      <c r="P1882" s="1" cm="1">
        <f t="array" ref="P1882">SUMPRODUCT(([1]OUT_FinalEnergyCons!$B$4:$B$10000="Var_cap")*1, (ISNUMBER(SEARCH("ITOT-SWHSOLBR",[1]OUT_FinalEnergyCons!$A$4:$A$10000)))*1,[1]OUT_FinalEnergyCons!N$4:N$10000)</f>
        <v>1.2871405463880201E-2</v>
      </c>
      <c r="Q1882" s="1" cm="1">
        <f t="array" ref="Q1882">SUMPRODUCT(([1]OUT_FinalEnergyCons!$B$4:$B$10000="Var_cap")*1, (ISNUMBER(SEARCH("ITOT-SWHSOLBR",[1]OUT_FinalEnergyCons!$A$4:$A$10000)))*1,[1]OUT_FinalEnergyCons!O$4:O$10000)</f>
        <v>1.2890079237969801E-2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0</v>
      </c>
      <c r="J1883" s="1">
        <f t="shared" si="2122"/>
        <v>0.85469661754341297</v>
      </c>
      <c r="K1883" s="1">
        <f t="shared" si="2122"/>
        <v>0.73309151440551601</v>
      </c>
      <c r="L1883" s="1">
        <f t="shared" si="2122"/>
        <v>0.71411341670697293</v>
      </c>
      <c r="M1883" s="1">
        <f t="shared" si="2122"/>
        <v>0.86991315195293872</v>
      </c>
      <c r="N1883" s="1">
        <f t="shared" si="2122"/>
        <v>1.0389843689080454</v>
      </c>
      <c r="O1883" s="1">
        <f t="shared" si="2122"/>
        <v>1.1173763177954983</v>
      </c>
      <c r="P1883" s="1">
        <f>P1884</f>
        <v>1.1176440997705881</v>
      </c>
      <c r="Q1883" s="1">
        <f>Q1884</f>
        <v>1.1224218147090337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SUMPRODUCT(([1]OUT_FinalEnergyCons!$B$4:$B$10000="Var_cap")*1, (ISNUMBER(SEARCH("ITOT-SWHH2BR",[1]OUT_FinalEnergyCons!$A$4:$A$10000)))*1,[1]OUT_FinalEnergyCons!H$4:H$10000)</f>
        <v>0.85469661754341297</v>
      </c>
      <c r="K1884" s="1" cm="1">
        <f t="array" ref="K1884">SUMPRODUCT(([1]OUT_FinalEnergyCons!$B$4:$B$10000="Var_cap")*1, (ISNUMBER(SEARCH("ITOT-SWHH2BR",[1]OUT_FinalEnergyCons!$A$4:$A$10000)))*1,[1]OUT_FinalEnergyCons!I$4:I$10000)</f>
        <v>0.73309151440551601</v>
      </c>
      <c r="L1884" s="1" cm="1">
        <f t="array" ref="L1884">SUMPRODUCT(([1]OUT_FinalEnergyCons!$B$4:$B$10000="Var_cap")*1, (ISNUMBER(SEARCH("ITOT-SWHH2BR",[1]OUT_FinalEnergyCons!$A$4:$A$10000)))*1,[1]OUT_FinalEnergyCons!J$4:J$10000)</f>
        <v>0.71411341670697293</v>
      </c>
      <c r="M1884" s="1" cm="1">
        <f t="array" ref="M1884">SUMPRODUCT(([1]OUT_FinalEnergyCons!$B$4:$B$10000="Var_cap")*1, (ISNUMBER(SEARCH("ITOT-SWHH2BR",[1]OUT_FinalEnergyCons!$A$4:$A$10000)))*1,[1]OUT_FinalEnergyCons!K$4:K$10000)</f>
        <v>0.86991315195293872</v>
      </c>
      <c r="N1884" s="1" cm="1">
        <f t="array" ref="N1884">SUMPRODUCT(([1]OUT_FinalEnergyCons!$B$4:$B$10000="Var_cap")*1, (ISNUMBER(SEARCH("ITOT-SWHH2BR",[1]OUT_FinalEnergyCons!$A$4:$A$10000)))*1,[1]OUT_FinalEnergyCons!L$4:L$10000)</f>
        <v>1.0389843689080454</v>
      </c>
      <c r="O1884" s="1" cm="1">
        <f t="array" ref="O1884">SUMPRODUCT(([1]OUT_FinalEnergyCons!$B$4:$B$10000="Var_cap")*1, (ISNUMBER(SEARCH("ITOT-SWHH2BR",[1]OUT_FinalEnergyCons!$A$4:$A$10000)))*1,[1]OUT_FinalEnergyCons!M$4:M$10000)</f>
        <v>1.1173763177954983</v>
      </c>
      <c r="P1884" s="1" cm="1">
        <f t="array" ref="P1884">SUMPRODUCT(([1]OUT_FinalEnergyCons!$B$4:$B$10000="Var_cap")*1, (ISNUMBER(SEARCH("ITOT-SWHH2BR",[1]OUT_FinalEnergyCons!$A$4:$A$10000)))*1,[1]OUT_FinalEnergyCons!N$4:N$10000)</f>
        <v>1.1176440997705881</v>
      </c>
      <c r="Q1884" s="1" cm="1">
        <f t="array" ref="Q1884">SUMPRODUCT(([1]OUT_FinalEnergyCons!$B$4:$B$10000="Var_cap")*1, (ISNUMBER(SEARCH("ITOT-SWHH2BR",[1]OUT_FinalEnergyCons!$A$4:$A$10000)))*1,[1]OUT_FinalEnergyCons!O$4:O$10000)</f>
        <v>1.1224218147090337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6.1443031517318154</v>
      </c>
      <c r="G1885" s="17">
        <f t="shared" ref="G1885:K1885" si="2123">SUM(G1886,G1889,G1891,G1895,G1897,G1899,G1901)</f>
        <v>5.9918075719578505</v>
      </c>
      <c r="H1885" s="17">
        <f t="shared" si="2123"/>
        <v>6.1449972432110052</v>
      </c>
      <c r="I1885" s="17">
        <f t="shared" si="2123"/>
        <v>6.1898694341453684</v>
      </c>
      <c r="J1885" s="17">
        <f t="shared" si="2123"/>
        <v>4.3315941851918121</v>
      </c>
      <c r="K1885" s="17">
        <f t="shared" si="2123"/>
        <v>4.6569331792021433</v>
      </c>
      <c r="L1885" s="17">
        <f t="shared" ref="L1885:O1885" si="2124">SUM(L1886,L1889,L1891,L1895,L1897,L1899,L1901)</f>
        <v>4.6056387204139266</v>
      </c>
      <c r="M1885" s="17">
        <f t="shared" si="2124"/>
        <v>4.6899628247224143</v>
      </c>
      <c r="N1885" s="17">
        <f t="shared" si="2124"/>
        <v>4.5132951725607331</v>
      </c>
      <c r="O1885" s="17">
        <f t="shared" si="2124"/>
        <v>4.4082935006898509</v>
      </c>
      <c r="P1885" s="17">
        <f>SUM(P1886,P1889,P1891,P1895,P1897,P1899,P1901)</f>
        <v>4.3559469738663736</v>
      </c>
      <c r="Q1885" s="17">
        <f>SUM(Q1886,Q1889,Q1891,Q1895,Q1897,Q1899,Q1901)</f>
        <v>4.3673668280089384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0.61561368426858087</v>
      </c>
      <c r="G1886" s="1">
        <f t="shared" ref="G1886:K1886" si="2125">SUM(G1887:G1888)</f>
        <v>0.43083612544219307</v>
      </c>
      <c r="H1886" s="1">
        <f t="shared" si="2125"/>
        <v>0.58385634715821477</v>
      </c>
      <c r="I1886" s="1">
        <f t="shared" si="2125"/>
        <v>0.59773594968522248</v>
      </c>
      <c r="J1886" s="1">
        <f t="shared" si="2125"/>
        <v>0.57193493960435504</v>
      </c>
      <c r="K1886" s="1">
        <f t="shared" si="2125"/>
        <v>0.56657219664015213</v>
      </c>
      <c r="L1886" s="1">
        <f t="shared" ref="L1886:O1886" si="2126">SUM(L1887:L1888)</f>
        <v>0.59848129401160632</v>
      </c>
      <c r="M1886" s="1">
        <f t="shared" si="2126"/>
        <v>1.1157477551191559</v>
      </c>
      <c r="N1886" s="1">
        <f t="shared" si="2126"/>
        <v>1.2870902865289513</v>
      </c>
      <c r="O1886" s="1">
        <f t="shared" si="2126"/>
        <v>1.3944411817675897</v>
      </c>
      <c r="P1886" s="1">
        <f>SUM(P1887:P1888)</f>
        <v>1.4880168519484771</v>
      </c>
      <c r="Q1886" s="1">
        <f>SUM(Q1887:Q1888)</f>
        <v>1.5049119987982702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0.18499594309626582</v>
      </c>
      <c r="G1887" s="1" cm="1">
        <f t="array" ref="G1887">SUMPRODUCT(([1]OUT_FinalEnergyCons!$B$4:$B$10000="Var_cap")*1, (ISNUMBER(SEARCH("SCOM-SHELCBR",[1]OUT_FinalEnergyCons!$A$4:$A$10000)))*1,[1]OUT_FinalEnergyCons!E$4:E$10000)</f>
        <v>2.2048988572390127E-4</v>
      </c>
      <c r="H1887" s="1" cm="1">
        <f t="array" ref="H1887">SUMPRODUCT(([1]OUT_FinalEnergyCons!$B$4:$B$10000="Var_cap")*1, (ISNUMBER(SEARCH("SCOM-SHELCBR",[1]OUT_FinalEnergyCons!$A$4:$A$10000)))*1,[1]OUT_FinalEnergyCons!F$4:F$10000)</f>
        <v>0.153242513998332</v>
      </c>
      <c r="I1887" s="1" cm="1">
        <f t="array" ref="I1887">SUMPRODUCT(([1]OUT_FinalEnergyCons!$B$4:$B$10000="Var_cap")*1, (ISNUMBER(SEARCH("SCOM-SHELCBR",[1]OUT_FinalEnergyCons!$A$4:$A$10000)))*1,[1]OUT_FinalEnergyCons!G$4:G$10000)</f>
        <v>0.16711901905398199</v>
      </c>
      <c r="J1887" s="1" cm="1">
        <f t="array" ref="J1887">SUMPRODUCT(([1]OUT_FinalEnergyCons!$B$4:$B$10000="Var_cap")*1, (ISNUMBER(SEARCH("SCOM-SHELCBR",[1]OUT_FinalEnergyCons!$A$4:$A$10000)))*1,[1]OUT_FinalEnergyCons!H$4:H$10000)</f>
        <v>0.1679471003213556</v>
      </c>
      <c r="K1887" s="1" cm="1">
        <f t="array" ref="K1887">SUMPRODUCT(([1]OUT_FinalEnergyCons!$B$4:$B$10000="Var_cap")*1, (ISNUMBER(SEARCH("SCOM-SHELCBR",[1]OUT_FinalEnergyCons!$A$4:$A$10000)))*1,[1]OUT_FinalEnergyCons!I$4:I$10000)</f>
        <v>0.15961225155389047</v>
      </c>
      <c r="L1887" s="1" cm="1">
        <f t="array" ref="L1887">SUMPRODUCT(([1]OUT_FinalEnergyCons!$B$4:$B$10000="Var_cap")*1, (ISNUMBER(SEARCH("SCOM-SHELCBR",[1]OUT_FinalEnergyCons!$A$4:$A$10000)))*1,[1]OUT_FinalEnergyCons!J$4:J$10000)</f>
        <v>0.11654868649066151</v>
      </c>
      <c r="M1887" s="1" cm="1">
        <f t="array" ref="M1887">SUMPRODUCT(([1]OUT_FinalEnergyCons!$B$4:$B$10000="Var_cap")*1, (ISNUMBER(SEARCH("SCOM-SHELCBR",[1]OUT_FinalEnergyCons!$A$4:$A$10000)))*1,[1]OUT_FinalEnergyCons!K$4:K$10000)</f>
        <v>0.16355812197485525</v>
      </c>
      <c r="N1887" s="1" cm="1">
        <f t="array" ref="N1887">SUMPRODUCT(([1]OUT_FinalEnergyCons!$B$4:$B$10000="Var_cap")*1, (ISNUMBER(SEARCH("SCOM-SHELCBR",[1]OUT_FinalEnergyCons!$A$4:$A$10000)))*1,[1]OUT_FinalEnergyCons!L$4:L$10000)</f>
        <v>0.16393980735354707</v>
      </c>
      <c r="O1887" s="1" cm="1">
        <f t="array" ref="O1887">SUMPRODUCT(([1]OUT_FinalEnergyCons!$B$4:$B$10000="Var_cap")*1, (ISNUMBER(SEARCH("SCOM-SHELCBR",[1]OUT_FinalEnergyCons!$A$4:$A$10000)))*1,[1]OUT_FinalEnergyCons!M$4:M$10000)</f>
        <v>0.18912496624314837</v>
      </c>
      <c r="P1887" s="1" cm="1">
        <f t="array" ref="P1887">SUMPRODUCT(([1]OUT_FinalEnergyCons!$B$4:$B$10000="Var_cap")*1, (ISNUMBER(SEARCH("SCOM-SHELCBR",[1]OUT_FinalEnergyCons!$A$4:$A$10000)))*1,[1]OUT_FinalEnergyCons!N$4:N$10000)</f>
        <v>0.18572638815058773</v>
      </c>
      <c r="Q1887" s="1" cm="1">
        <f t="array" ref="Q1887">SUMPRODUCT(([1]OUT_FinalEnergyCons!$B$4:$B$10000="Var_cap")*1, (ISNUMBER(SEARCH("SCOM-SHELCBR",[1]OUT_FinalEnergyCons!$A$4:$A$10000)))*1,[1]OUT_FinalEnergyCons!O$4:O$10000)</f>
        <v>0.11056173593895356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0.4306177411723151</v>
      </c>
      <c r="G1888" s="1" cm="1">
        <f t="array" ref="G1888">SUMPRODUCT(([1]OUT_FinalEnergyCons!$B$4:$B$10000="Var_cap")*1, (ISNUMBER(SEARCH("SCOM-SHELCHP",[1]OUT_FinalEnergyCons!$A$4:$A$10000)))*1,[1]OUT_FinalEnergyCons!E$4:E$10000)</f>
        <v>0.43061563555646915</v>
      </c>
      <c r="H1888" s="1" cm="1">
        <f t="array" ref="H1888">SUMPRODUCT(([1]OUT_FinalEnergyCons!$B$4:$B$10000="Var_cap")*1, (ISNUMBER(SEARCH("SCOM-SHELCHP",[1]OUT_FinalEnergyCons!$A$4:$A$10000)))*1,[1]OUT_FinalEnergyCons!F$4:F$10000)</f>
        <v>0.43061383315988278</v>
      </c>
      <c r="I1888" s="1" cm="1">
        <f t="array" ref="I1888">SUMPRODUCT(([1]OUT_FinalEnergyCons!$B$4:$B$10000="Var_cap")*1, (ISNUMBER(SEARCH("SCOM-SHELCHP",[1]OUT_FinalEnergyCons!$A$4:$A$10000)))*1,[1]OUT_FinalEnergyCons!G$4:G$10000)</f>
        <v>0.43061693063124046</v>
      </c>
      <c r="J1888" s="1" cm="1">
        <f t="array" ref="J1888">SUMPRODUCT(([1]OUT_FinalEnergyCons!$B$4:$B$10000="Var_cap")*1, (ISNUMBER(SEARCH("SCOM-SHELCHP",[1]OUT_FinalEnergyCons!$A$4:$A$10000)))*1,[1]OUT_FinalEnergyCons!H$4:H$10000)</f>
        <v>0.40398783928299942</v>
      </c>
      <c r="K1888" s="1" cm="1">
        <f t="array" ref="K1888">SUMPRODUCT(([1]OUT_FinalEnergyCons!$B$4:$B$10000="Var_cap")*1, (ISNUMBER(SEARCH("SCOM-SHELCHP",[1]OUT_FinalEnergyCons!$A$4:$A$10000)))*1,[1]OUT_FinalEnergyCons!I$4:I$10000)</f>
        <v>0.40695994508626165</v>
      </c>
      <c r="L1888" s="1" cm="1">
        <f t="array" ref="L1888">SUMPRODUCT(([1]OUT_FinalEnergyCons!$B$4:$B$10000="Var_cap")*1, (ISNUMBER(SEARCH("SCOM-SHELCHP",[1]OUT_FinalEnergyCons!$A$4:$A$10000)))*1,[1]OUT_FinalEnergyCons!J$4:J$10000)</f>
        <v>0.4819326075209448</v>
      </c>
      <c r="M1888" s="1" cm="1">
        <f t="array" ref="M1888">SUMPRODUCT(([1]OUT_FinalEnergyCons!$B$4:$B$10000="Var_cap")*1, (ISNUMBER(SEARCH("SCOM-SHELCHP",[1]OUT_FinalEnergyCons!$A$4:$A$10000)))*1,[1]OUT_FinalEnergyCons!K$4:K$10000)</f>
        <v>0.95218963314430061</v>
      </c>
      <c r="N1888" s="1" cm="1">
        <f t="array" ref="N1888">SUMPRODUCT(([1]OUT_FinalEnergyCons!$B$4:$B$10000="Var_cap")*1, (ISNUMBER(SEARCH("SCOM-SHELCHP",[1]OUT_FinalEnergyCons!$A$4:$A$10000)))*1,[1]OUT_FinalEnergyCons!L$4:L$10000)</f>
        <v>1.1231504791754041</v>
      </c>
      <c r="O1888" s="1" cm="1">
        <f t="array" ref="O1888">SUMPRODUCT(([1]OUT_FinalEnergyCons!$B$4:$B$10000="Var_cap")*1, (ISNUMBER(SEARCH("SCOM-SHELCHP",[1]OUT_FinalEnergyCons!$A$4:$A$10000)))*1,[1]OUT_FinalEnergyCons!M$4:M$10000)</f>
        <v>1.2053162155244412</v>
      </c>
      <c r="P1888" s="1" cm="1">
        <f t="array" ref="P1888">SUMPRODUCT(([1]OUT_FinalEnergyCons!$B$4:$B$10000="Var_cap")*1, (ISNUMBER(SEARCH("SCOM-SHELCHP",[1]OUT_FinalEnergyCons!$A$4:$A$10000)))*1,[1]OUT_FinalEnergyCons!N$4:N$10000)</f>
        <v>1.3022904637978894</v>
      </c>
      <c r="Q1888" s="1" cm="1">
        <f t="array" ref="Q1888">SUMPRODUCT(([1]OUT_FinalEnergyCons!$B$4:$B$10000="Var_cap")*1, (ISNUMBER(SEARCH("SCOM-SHELCHP",[1]OUT_FinalEnergyCons!$A$4:$A$10000)))*1,[1]OUT_FinalEnergyCons!O$4:O$10000)</f>
        <v>1.3943502628593167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1.9285793142907972</v>
      </c>
      <c r="G1889" s="1">
        <f t="shared" ref="G1889:O1889" si="2129">G1890</f>
        <v>1.9284364731805657</v>
      </c>
      <c r="H1889" s="1">
        <f t="shared" si="2129"/>
        <v>1.9283286689865378</v>
      </c>
      <c r="I1889" s="1">
        <f t="shared" si="2129"/>
        <v>1.9282081893897323</v>
      </c>
      <c r="J1889" s="1">
        <f t="shared" si="2129"/>
        <v>0.59625230890016723</v>
      </c>
      <c r="K1889" s="1">
        <f t="shared" si="2129"/>
        <v>0.38647823525411057</v>
      </c>
      <c r="L1889" s="1">
        <f t="shared" si="2129"/>
        <v>0.38632853278603196</v>
      </c>
      <c r="M1889" s="1">
        <f t="shared" si="2129"/>
        <v>0.11859843054699304</v>
      </c>
      <c r="N1889" s="1">
        <f t="shared" si="2129"/>
        <v>0.10532354790477351</v>
      </c>
      <c r="O1889" s="1">
        <f t="shared" si="2129"/>
        <v>0.10530467274989169</v>
      </c>
      <c r="P1889" s="1">
        <f>P1890</f>
        <v>0.1052888664027964</v>
      </c>
      <c r="Q1889" s="1">
        <f>Q1890</f>
        <v>0.10528107010175339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1.9285793142907972</v>
      </c>
      <c r="G1890" s="1" cm="1">
        <f t="array" ref="G1890">SUMPRODUCT(([1]OUT_FinalEnergyCons!$B$4:$B$10000="Var_cap")*1,(ISNUMBER(SEARCH("SCOM-SHLFOBR",[1]OUT_FinalEnergyCons!$A$4:$A$10000)))*1,[1]OUT_FinalEnergyCons!E$4:E$10000)</f>
        <v>1.9284364731805657</v>
      </c>
      <c r="H1890" s="1" cm="1">
        <f t="array" ref="H1890">SUMPRODUCT(([1]OUT_FinalEnergyCons!$B$4:$B$10000="Var_cap")*1,(ISNUMBER(SEARCH("SCOM-SHLFOBR",[1]OUT_FinalEnergyCons!$A$4:$A$10000)))*1,[1]OUT_FinalEnergyCons!F$4:F$10000)</f>
        <v>1.9283286689865378</v>
      </c>
      <c r="I1890" s="1" cm="1">
        <f t="array" ref="I1890">SUMPRODUCT(([1]OUT_FinalEnergyCons!$B$4:$B$10000="Var_cap")*1,(ISNUMBER(SEARCH("SCOM-SHLFOBR",[1]OUT_FinalEnergyCons!$A$4:$A$10000)))*1,[1]OUT_FinalEnergyCons!G$4:G$10000)</f>
        <v>1.9282081893897323</v>
      </c>
      <c r="J1890" s="1" cm="1">
        <f t="array" ref="J1890">SUMPRODUCT(([1]OUT_FinalEnergyCons!$B$4:$B$10000="Var_cap")*1,(ISNUMBER(SEARCH("SCOM-SHLFOBR",[1]OUT_FinalEnergyCons!$A$4:$A$10000)))*1,[1]OUT_FinalEnergyCons!H$4:H$10000)</f>
        <v>0.59625230890016723</v>
      </c>
      <c r="K1890" s="1" cm="1">
        <f t="array" ref="K1890">SUMPRODUCT(([1]OUT_FinalEnergyCons!$B$4:$B$10000="Var_cap")*1,(ISNUMBER(SEARCH("SCOM-SHLFOBR",[1]OUT_FinalEnergyCons!$A$4:$A$10000)))*1,[1]OUT_FinalEnergyCons!I$4:I$10000)</f>
        <v>0.38647823525411057</v>
      </c>
      <c r="L1890" s="1" cm="1">
        <f t="array" ref="L1890">SUMPRODUCT(([1]OUT_FinalEnergyCons!$B$4:$B$10000="Var_cap")*1,(ISNUMBER(SEARCH("SCOM-SHLFOBR",[1]OUT_FinalEnergyCons!$A$4:$A$10000)))*1,[1]OUT_FinalEnergyCons!J$4:J$10000)</f>
        <v>0.38632853278603196</v>
      </c>
      <c r="M1890" s="1" cm="1">
        <f t="array" ref="M1890">SUMPRODUCT(([1]OUT_FinalEnergyCons!$B$4:$B$10000="Var_cap")*1,(ISNUMBER(SEARCH("SCOM-SHLFOBR",[1]OUT_FinalEnergyCons!$A$4:$A$10000)))*1,[1]OUT_FinalEnergyCons!K$4:K$10000)</f>
        <v>0.11859843054699304</v>
      </c>
      <c r="N1890" s="1" cm="1">
        <f t="array" ref="N1890">SUMPRODUCT(([1]OUT_FinalEnergyCons!$B$4:$B$10000="Var_cap")*1,(ISNUMBER(SEARCH("SCOM-SHLFOBR",[1]OUT_FinalEnergyCons!$A$4:$A$10000)))*1,[1]OUT_FinalEnergyCons!L$4:L$10000)</f>
        <v>0.10532354790477351</v>
      </c>
      <c r="O1890" s="1" cm="1">
        <f t="array" ref="O1890">SUMPRODUCT(([1]OUT_FinalEnergyCons!$B$4:$B$10000="Var_cap")*1,(ISNUMBER(SEARCH("SCOM-SHLFOBR",[1]OUT_FinalEnergyCons!$A$4:$A$10000)))*1,[1]OUT_FinalEnergyCons!M$4:M$10000)</f>
        <v>0.10530467274989169</v>
      </c>
      <c r="P1890" s="1" cm="1">
        <f t="array" ref="P1890">SUMPRODUCT(([1]OUT_FinalEnergyCons!$B$4:$B$10000="Var_cap")*1,(ISNUMBER(SEARCH("SCOM-SHLFOBR",[1]OUT_FinalEnergyCons!$A$4:$A$10000)))*1,[1]OUT_FinalEnergyCons!N$4:N$10000)</f>
        <v>0.1052888664027964</v>
      </c>
      <c r="Q1890" s="1" cm="1">
        <f t="array" ref="Q1890">SUMPRODUCT(([1]OUT_FinalEnergyCons!$B$4:$B$10000="Var_cap")*1,(ISNUMBER(SEARCH("SCOM-SHLFOBR",[1]OUT_FinalEnergyCons!$A$4:$A$10000)))*1,[1]OUT_FinalEnergyCons!O$4:O$10000)</f>
        <v>0.10528107010175339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2.880038071387311</v>
      </c>
      <c r="G1891" s="1">
        <f t="shared" ref="G1891:K1891" si="2133">SUM(G1892:G1894)</f>
        <v>2.8802723261503269</v>
      </c>
      <c r="H1891" s="1">
        <f t="shared" si="2133"/>
        <v>2.8805512613629061</v>
      </c>
      <c r="I1891" s="1">
        <f t="shared" si="2133"/>
        <v>2.8805255134875538</v>
      </c>
      <c r="J1891" s="1">
        <f t="shared" si="2133"/>
        <v>2.0633603938688219</v>
      </c>
      <c r="K1891" s="1">
        <f t="shared" si="2133"/>
        <v>2.2162726950484912</v>
      </c>
      <c r="L1891" s="1">
        <f t="shared" ref="L1891:O1891" si="2134">SUM(L1892:L1894)</f>
        <v>1.2632350681399138</v>
      </c>
      <c r="M1891" s="1">
        <f t="shared" si="2134"/>
        <v>1.0560477877814984</v>
      </c>
      <c r="N1891" s="1">
        <f t="shared" si="2134"/>
        <v>1.2992942852746956</v>
      </c>
      <c r="O1891" s="1">
        <f t="shared" si="2134"/>
        <v>1.2319950928568104</v>
      </c>
      <c r="P1891" s="1">
        <f>SUM(P1892:P1894)</f>
        <v>1.2781244006513861</v>
      </c>
      <c r="Q1891" s="1">
        <f>SUM(Q1892:Q1894)</f>
        <v>1.2146840239194354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2.7746821077073505</v>
      </c>
      <c r="G1892" s="1" cm="1">
        <f t="array" ref="G1892">SUMPRODUCT(([1]OUT_FinalEnergyCons!$B$4:$B$10000="Var_cap")*1, (ISNUMBER(SEARCH("SCOM-SHNGABR",[1]OUT_FinalEnergyCons!$A$4:$A$10000)))*1,[1]OUT_FinalEnergyCons!E$4:E$10000)</f>
        <v>2.7746434751118296</v>
      </c>
      <c r="H1892" s="1" cm="1">
        <f t="array" ref="H1892">SUMPRODUCT(([1]OUT_FinalEnergyCons!$B$4:$B$10000="Var_cap")*1, (ISNUMBER(SEARCH("SCOM-SHNGABR",[1]OUT_FinalEnergyCons!$A$4:$A$10000)))*1,[1]OUT_FinalEnergyCons!F$4:F$10000)</f>
        <v>2.7745501569092914</v>
      </c>
      <c r="I1892" s="1" cm="1">
        <f t="array" ref="I1892">SUMPRODUCT(([1]OUT_FinalEnergyCons!$B$4:$B$10000="Var_cap")*1, (ISNUMBER(SEARCH("SCOM-SHNGABR",[1]OUT_FinalEnergyCons!$A$4:$A$10000)))*1,[1]OUT_FinalEnergyCons!G$4:G$10000)</f>
        <v>2.7745251396163493</v>
      </c>
      <c r="J1892" s="1" cm="1">
        <f t="array" ref="J1892">SUMPRODUCT(([1]OUT_FinalEnergyCons!$B$4:$B$10000="Var_cap")*1, (ISNUMBER(SEARCH("SCOM-SHNGABR",[1]OUT_FinalEnergyCons!$A$4:$A$10000)))*1,[1]OUT_FinalEnergyCons!H$4:H$10000)</f>
        <v>1.685741159907842</v>
      </c>
      <c r="K1892" s="1" cm="1">
        <f t="array" ref="K1892">SUMPRODUCT(([1]OUT_FinalEnergyCons!$B$4:$B$10000="Var_cap")*1, (ISNUMBER(SEARCH("SCOM-SHNGABR",[1]OUT_FinalEnergyCons!$A$4:$A$10000)))*1,[1]OUT_FinalEnergyCons!I$4:I$10000)</f>
        <v>1.7885533570211078</v>
      </c>
      <c r="L1892" s="1" cm="1">
        <f t="array" ref="L1892">SUMPRODUCT(([1]OUT_FinalEnergyCons!$B$4:$B$10000="Var_cap")*1, (ISNUMBER(SEARCH("SCOM-SHNGABR",[1]OUT_FinalEnergyCons!$A$4:$A$10000)))*1,[1]OUT_FinalEnergyCons!J$4:J$10000)</f>
        <v>0.72945055976918005</v>
      </c>
      <c r="M1892" s="1" cm="1">
        <f t="array" ref="M1892">SUMPRODUCT(([1]OUT_FinalEnergyCons!$B$4:$B$10000="Var_cap")*1, (ISNUMBER(SEARCH("SCOM-SHNGABR",[1]OUT_FinalEnergyCons!$A$4:$A$10000)))*1,[1]OUT_FinalEnergyCons!K$4:K$10000)</f>
        <v>0.58322850197613896</v>
      </c>
      <c r="N1892" s="1" cm="1">
        <f t="array" ref="N1892">SUMPRODUCT(([1]OUT_FinalEnergyCons!$B$4:$B$10000="Var_cap")*1, (ISNUMBER(SEARCH("SCOM-SHNGABR",[1]OUT_FinalEnergyCons!$A$4:$A$10000)))*1,[1]OUT_FinalEnergyCons!L$4:L$10000)</f>
        <v>0.94487328684745397</v>
      </c>
      <c r="O1892" s="1" cm="1">
        <f t="array" ref="O1892">SUMPRODUCT(([1]OUT_FinalEnergyCons!$B$4:$B$10000="Var_cap")*1, (ISNUMBER(SEARCH("SCOM-SHNGABR",[1]OUT_FinalEnergyCons!$A$4:$A$10000)))*1,[1]OUT_FinalEnergyCons!M$4:M$10000)</f>
        <v>0.82540058375464009</v>
      </c>
      <c r="P1892" s="1" cm="1">
        <f t="array" ref="P1892">SUMPRODUCT(([1]OUT_FinalEnergyCons!$B$4:$B$10000="Var_cap")*1, (ISNUMBER(SEARCH("SCOM-SHNGABR",[1]OUT_FinalEnergyCons!$A$4:$A$10000)))*1,[1]OUT_FinalEnergyCons!N$4:N$10000)</f>
        <v>0.84483625889753977</v>
      </c>
      <c r="Q1892" s="1" cm="1">
        <f t="array" ref="Q1892">SUMPRODUCT(([1]OUT_FinalEnergyCons!$B$4:$B$10000="Var_cap")*1, (ISNUMBER(SEARCH("SCOM-SHNGABR",[1]OUT_FinalEnergyCons!$A$4:$A$10000)))*1,[1]OUT_FinalEnergyCons!O$4:O$10000)</f>
        <v>0.78217533944653983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4.7772406013131599E-6</v>
      </c>
      <c r="G1893" s="1" cm="1">
        <f t="array" ref="G1893">SUMPRODUCT(([1]OUT_FinalEnergyCons!$B$4:$B$10000="Var_cap")*1, (ISNUMBER(SEARCH("SCOM-SHngahp",[1]OUT_FinalEnergyCons!$A$4:$A$10000)))*1,[1]OUT_FinalEnergyCons!E$4:E$10000)</f>
        <v>2.2930751216887818E-4</v>
      </c>
      <c r="H1893" s="1" cm="1">
        <f t="array" ref="H1893">SUMPRODUCT(([1]OUT_FinalEnergyCons!$B$4:$B$10000="Var_cap")*1, (ISNUMBER(SEARCH("SCOM-SHngahp",[1]OUT_FinalEnergyCons!$A$4:$A$10000)))*1,[1]OUT_FinalEnergyCons!F$4:F$10000)</f>
        <v>6.3583956433869223E-4</v>
      </c>
      <c r="I1893" s="1" cm="1">
        <f t="array" ref="I1893">SUMPRODUCT(([1]OUT_FinalEnergyCons!$B$4:$B$10000="Var_cap")*1, (ISNUMBER(SEARCH("SCOM-SHngahp",[1]OUT_FinalEnergyCons!$A$4:$A$10000)))*1,[1]OUT_FinalEnergyCons!G$4:G$10000)</f>
        <v>6.4854951215758305E-4</v>
      </c>
      <c r="J1893" s="1" cm="1">
        <f t="array" ref="J1893">SUMPRODUCT(([1]OUT_FinalEnergyCons!$B$4:$B$10000="Var_cap")*1, (ISNUMBER(SEARCH("SCOM-SHngahp",[1]OUT_FinalEnergyCons!$A$4:$A$10000)))*1,[1]OUT_FinalEnergyCons!H$4:H$10000)</f>
        <v>3.1925058517541717E-2</v>
      </c>
      <c r="K1893" s="1" cm="1">
        <f t="array" ref="K1893">SUMPRODUCT(([1]OUT_FinalEnergyCons!$B$4:$B$10000="Var_cap")*1, (ISNUMBER(SEARCH("SCOM-SHngahp",[1]OUT_FinalEnergyCons!$A$4:$A$10000)))*1,[1]OUT_FinalEnergyCons!I$4:I$10000)</f>
        <v>6.5718181561173289E-2</v>
      </c>
      <c r="L1893" s="1" cm="1">
        <f t="array" ref="L1893">SUMPRODUCT(([1]OUT_FinalEnergyCons!$B$4:$B$10000="Var_cap")*1, (ISNUMBER(SEARCH("SCOM-SHngahp",[1]OUT_FinalEnergyCons!$A$4:$A$10000)))*1,[1]OUT_FinalEnergyCons!J$4:J$10000)</f>
        <v>0.14285673086138034</v>
      </c>
      <c r="M1893" s="1" cm="1">
        <f t="array" ref="M1893">SUMPRODUCT(([1]OUT_FinalEnergyCons!$B$4:$B$10000="Var_cap")*1, (ISNUMBER(SEARCH("SCOM-SHngahp",[1]OUT_FinalEnergyCons!$A$4:$A$10000)))*1,[1]OUT_FinalEnergyCons!K$4:K$10000)</f>
        <v>0.11141463030572037</v>
      </c>
      <c r="N1893" s="1" cm="1">
        <f t="array" ref="N1893">SUMPRODUCT(([1]OUT_FinalEnergyCons!$B$4:$B$10000="Var_cap")*1, (ISNUMBER(SEARCH("SCOM-SHngahp",[1]OUT_FinalEnergyCons!$A$4:$A$10000)))*1,[1]OUT_FinalEnergyCons!L$4:L$10000)</f>
        <v>3.2964018286405078E-3</v>
      </c>
      <c r="O1893" s="1" cm="1">
        <f t="array" ref="O1893">SUMPRODUCT(([1]OUT_FinalEnergyCons!$B$4:$B$10000="Var_cap")*1, (ISNUMBER(SEARCH("SCOM-SHngahp",[1]OUT_FinalEnergyCons!$A$4:$A$10000)))*1,[1]OUT_FinalEnergyCons!M$4:M$10000)</f>
        <v>2.7743172951029795E-3</v>
      </c>
      <c r="P1893" s="1" cm="1">
        <f t="array" ref="P1893">SUMPRODUCT(([1]OUT_FinalEnergyCons!$B$4:$B$10000="Var_cap")*1, (ISNUMBER(SEARCH("SCOM-SHngahp",[1]OUT_FinalEnergyCons!$A$4:$A$10000)))*1,[1]OUT_FinalEnergyCons!N$4:N$10000)</f>
        <v>2.9622393229304382E-3</v>
      </c>
      <c r="Q1893" s="1" cm="1">
        <f t="array" ref="Q1893">SUMPRODUCT(([1]OUT_FinalEnergyCons!$B$4:$B$10000="Var_cap")*1, (ISNUMBER(SEARCH("SCOM-SHngahp",[1]OUT_FinalEnergyCons!$A$4:$A$10000)))*1,[1]OUT_FinalEnergyCons!O$4:O$10000)</f>
        <v>1.3644482995641907E-2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0.10535118643935944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0.1053995435263283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0.10536526488927582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0.105351824359047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0.34569417544343806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0.36200115646621017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0.39092777750935337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0.36140465549963902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0.35112459659860101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0.40382019180706724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0.4303259024309159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0.41886420147725378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0.47842495063671109</v>
      </c>
      <c r="G1895" s="1">
        <f t="shared" ref="G1895:O1895" si="2139">G1896</f>
        <v>0.47842479087975287</v>
      </c>
      <c r="H1895" s="1">
        <f t="shared" si="2139"/>
        <v>0.47841442960894442</v>
      </c>
      <c r="I1895" s="1">
        <f t="shared" si="2139"/>
        <v>0.47839628764963488</v>
      </c>
      <c r="J1895" s="1">
        <f t="shared" si="2139"/>
        <v>0.40492795545514992</v>
      </c>
      <c r="K1895" s="1">
        <f t="shared" si="2139"/>
        <v>0.43771769598078236</v>
      </c>
      <c r="L1895" s="1">
        <f t="shared" si="2139"/>
        <v>1.1120136725669543</v>
      </c>
      <c r="M1895" s="1">
        <f t="shared" si="2139"/>
        <v>1.0069286167862297</v>
      </c>
      <c r="N1895" s="1">
        <f t="shared" si="2139"/>
        <v>0.41779493977229398</v>
      </c>
      <c r="O1895" s="1">
        <f t="shared" si="2139"/>
        <v>0.26118948909775047</v>
      </c>
      <c r="P1895" s="1">
        <f>P1896</f>
        <v>6.1877867163860005E-2</v>
      </c>
      <c r="Q1895" s="1">
        <f>Q1896</f>
        <v>9.0947789680321731E-2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0.47842495063671109</v>
      </c>
      <c r="G1896" s="1" cm="1">
        <f t="array" ref="G1896">SUMPRODUCT(([1]OUT_FinalEnergyCons!$B$4:$B$10000="Var_cap")*1, (ISNUMBER(SEARCH("SCOM-SHWODBR",[1]OUT_FinalEnergyCons!$A$4:$A$10000)))*1,[1]OUT_FinalEnergyCons!E$4:E$10000)</f>
        <v>0.47842479087975287</v>
      </c>
      <c r="H1896" s="1" cm="1">
        <f t="array" ref="H1896">SUMPRODUCT(([1]OUT_FinalEnergyCons!$B$4:$B$10000="Var_cap")*1, (ISNUMBER(SEARCH("SCOM-SHWODBR",[1]OUT_FinalEnergyCons!$A$4:$A$10000)))*1,[1]OUT_FinalEnergyCons!F$4:F$10000)</f>
        <v>0.47841442960894442</v>
      </c>
      <c r="I1896" s="1" cm="1">
        <f t="array" ref="I1896">SUMPRODUCT(([1]OUT_FinalEnergyCons!$B$4:$B$10000="Var_cap")*1, (ISNUMBER(SEARCH("SCOM-SHWODBR",[1]OUT_FinalEnergyCons!$A$4:$A$10000)))*1,[1]OUT_FinalEnergyCons!G$4:G$10000)</f>
        <v>0.47839628764963488</v>
      </c>
      <c r="J1896" s="1" cm="1">
        <f t="array" ref="J1896">SUMPRODUCT(([1]OUT_FinalEnergyCons!$B$4:$B$10000="Var_cap")*1, (ISNUMBER(SEARCH("SCOM-SHWODBR",[1]OUT_FinalEnergyCons!$A$4:$A$10000)))*1,[1]OUT_FinalEnergyCons!H$4:H$10000)</f>
        <v>0.40492795545514992</v>
      </c>
      <c r="K1896" s="1" cm="1">
        <f t="array" ref="K1896">SUMPRODUCT(([1]OUT_FinalEnergyCons!$B$4:$B$10000="Var_cap")*1, (ISNUMBER(SEARCH("SCOM-SHWODBR",[1]OUT_FinalEnergyCons!$A$4:$A$10000)))*1,[1]OUT_FinalEnergyCons!I$4:I$10000)</f>
        <v>0.43771769598078236</v>
      </c>
      <c r="L1896" s="1" cm="1">
        <f t="array" ref="L1896">SUMPRODUCT(([1]OUT_FinalEnergyCons!$B$4:$B$10000="Var_cap")*1, (ISNUMBER(SEARCH("SCOM-SHWODBR",[1]OUT_FinalEnergyCons!$A$4:$A$10000)))*1,[1]OUT_FinalEnergyCons!J$4:J$10000)</f>
        <v>1.1120136725669543</v>
      </c>
      <c r="M1896" s="1" cm="1">
        <f t="array" ref="M1896">SUMPRODUCT(([1]OUT_FinalEnergyCons!$B$4:$B$10000="Var_cap")*1, (ISNUMBER(SEARCH("SCOM-SHWODBR",[1]OUT_FinalEnergyCons!$A$4:$A$10000)))*1,[1]OUT_FinalEnergyCons!K$4:K$10000)</f>
        <v>1.0069286167862297</v>
      </c>
      <c r="N1896" s="1" cm="1">
        <f t="array" ref="N1896">SUMPRODUCT(([1]OUT_FinalEnergyCons!$B$4:$B$10000="Var_cap")*1, (ISNUMBER(SEARCH("SCOM-SHWODBR",[1]OUT_FinalEnergyCons!$A$4:$A$10000)))*1,[1]OUT_FinalEnergyCons!L$4:L$10000)</f>
        <v>0.41779493977229398</v>
      </c>
      <c r="O1896" s="1" cm="1">
        <f t="array" ref="O1896">SUMPRODUCT(([1]OUT_FinalEnergyCons!$B$4:$B$10000="Var_cap")*1, (ISNUMBER(SEARCH("SCOM-SHWODBR",[1]OUT_FinalEnergyCons!$A$4:$A$10000)))*1,[1]OUT_FinalEnergyCons!M$4:M$10000)</f>
        <v>0.26118948909775047</v>
      </c>
      <c r="P1896" s="1" cm="1">
        <f t="array" ref="P1896">SUMPRODUCT(([1]OUT_FinalEnergyCons!$B$4:$B$10000="Var_cap")*1, (ISNUMBER(SEARCH("SCOM-SHWODBR",[1]OUT_FinalEnergyCons!$A$4:$A$10000)))*1,[1]OUT_FinalEnergyCons!N$4:N$10000)</f>
        <v>6.1877867163860005E-2</v>
      </c>
      <c r="Q1896" s="1" cm="1">
        <f t="array" ref="Q1896">SUMPRODUCT(([1]OUT_FinalEnergyCons!$B$4:$B$10000="Var_cap")*1, (ISNUMBER(SEARCH("SCOM-SHWODBR",[1]OUT_FinalEnergyCons!$A$4:$A$10000)))*1,[1]OUT_FinalEnergyCons!O$4:O$10000)</f>
        <v>9.0947789680321731E-2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0.15051608179942982</v>
      </c>
      <c r="G1897" s="1">
        <f t="shared" ref="G1897:O1897" si="2142">G1898</f>
        <v>0.17389467860326399</v>
      </c>
      <c r="H1897" s="1">
        <f t="shared" si="2142"/>
        <v>0.17388475512859758</v>
      </c>
      <c r="I1897" s="1">
        <f t="shared" si="2142"/>
        <v>0.17388245200106758</v>
      </c>
      <c r="J1897" s="1">
        <f t="shared" si="2142"/>
        <v>0.17623422948795239</v>
      </c>
      <c r="K1897" s="1">
        <f t="shared" si="2142"/>
        <v>0.18429442560062634</v>
      </c>
      <c r="L1897" s="1">
        <f t="shared" si="2142"/>
        <v>0.18438350343398191</v>
      </c>
      <c r="M1897" s="1">
        <f t="shared" si="2142"/>
        <v>0.2102424175417594</v>
      </c>
      <c r="N1897" s="1">
        <f t="shared" si="2142"/>
        <v>0.21510048473706553</v>
      </c>
      <c r="O1897" s="1">
        <f t="shared" si="2142"/>
        <v>0.20604989491851272</v>
      </c>
      <c r="P1897" s="1">
        <f>P1898</f>
        <v>0.22357046746181067</v>
      </c>
      <c r="Q1897" s="1">
        <f>Q1898</f>
        <v>0.26102943632471748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0.15051608179942982</v>
      </c>
      <c r="G1898" s="1" cm="1">
        <f t="array" ref="G1898">SUMPRODUCT(([1]OUT_FinalEnergyCons!$B$4:$B$10000="Var_cap")*1,(ISNUMBER(SEARCH("SCOM-SHPLTBR",[1]OUT_FinalEnergyCons!$A$4:$A$10000)))*1,[1]OUT_FinalEnergyCons!E$4:E$10000)</f>
        <v>0.17389467860326399</v>
      </c>
      <c r="H1898" s="1" cm="1">
        <f t="array" ref="H1898">SUMPRODUCT(([1]OUT_FinalEnergyCons!$B$4:$B$10000="Var_cap")*1,(ISNUMBER(SEARCH("SCOM-SHPLTBR",[1]OUT_FinalEnergyCons!$A$4:$A$10000)))*1,[1]OUT_FinalEnergyCons!F$4:F$10000)</f>
        <v>0.17388475512859758</v>
      </c>
      <c r="I1898" s="1" cm="1">
        <f t="array" ref="I1898">SUMPRODUCT(([1]OUT_FinalEnergyCons!$B$4:$B$10000="Var_cap")*1,(ISNUMBER(SEARCH("SCOM-SHPLTBR",[1]OUT_FinalEnergyCons!$A$4:$A$10000)))*1,[1]OUT_FinalEnergyCons!G$4:G$10000)</f>
        <v>0.17388245200106758</v>
      </c>
      <c r="J1898" s="1" cm="1">
        <f t="array" ref="J1898">SUMPRODUCT(([1]OUT_FinalEnergyCons!$B$4:$B$10000="Var_cap")*1,(ISNUMBER(SEARCH("SCOM-SHPLTBR",[1]OUT_FinalEnergyCons!$A$4:$A$10000)))*1,[1]OUT_FinalEnergyCons!H$4:H$10000)</f>
        <v>0.17623422948795239</v>
      </c>
      <c r="K1898" s="1" cm="1">
        <f t="array" ref="K1898">SUMPRODUCT(([1]OUT_FinalEnergyCons!$B$4:$B$10000="Var_cap")*1,(ISNUMBER(SEARCH("SCOM-SHPLTBR",[1]OUT_FinalEnergyCons!$A$4:$A$10000)))*1,[1]OUT_FinalEnergyCons!I$4:I$10000)</f>
        <v>0.18429442560062634</v>
      </c>
      <c r="L1898" s="1" cm="1">
        <f t="array" ref="L1898">SUMPRODUCT(([1]OUT_FinalEnergyCons!$B$4:$B$10000="Var_cap")*1,(ISNUMBER(SEARCH("SCOM-SHPLTBR",[1]OUT_FinalEnergyCons!$A$4:$A$10000)))*1,[1]OUT_FinalEnergyCons!J$4:J$10000)</f>
        <v>0.18438350343398191</v>
      </c>
      <c r="M1898" s="1" cm="1">
        <f t="array" ref="M1898">SUMPRODUCT(([1]OUT_FinalEnergyCons!$B$4:$B$10000="Var_cap")*1,(ISNUMBER(SEARCH("SCOM-SHPLTBR",[1]OUT_FinalEnergyCons!$A$4:$A$10000)))*1,[1]OUT_FinalEnergyCons!K$4:K$10000)</f>
        <v>0.2102424175417594</v>
      </c>
      <c r="N1898" s="1" cm="1">
        <f t="array" ref="N1898">SUMPRODUCT(([1]OUT_FinalEnergyCons!$B$4:$B$10000="Var_cap")*1,(ISNUMBER(SEARCH("SCOM-SHPLTBR",[1]OUT_FinalEnergyCons!$A$4:$A$10000)))*1,[1]OUT_FinalEnergyCons!L$4:L$10000)</f>
        <v>0.21510048473706553</v>
      </c>
      <c r="O1898" s="1" cm="1">
        <f t="array" ref="O1898">SUMPRODUCT(([1]OUT_FinalEnergyCons!$B$4:$B$10000="Var_cap")*1,(ISNUMBER(SEARCH("SCOM-SHPLTBR",[1]OUT_FinalEnergyCons!$A$4:$A$10000)))*1,[1]OUT_FinalEnergyCons!M$4:M$10000)</f>
        <v>0.20604989491851272</v>
      </c>
      <c r="P1898" s="1" cm="1">
        <f t="array" ref="P1898">SUMPRODUCT(([1]OUT_FinalEnergyCons!$B$4:$B$10000="Var_cap")*1,(ISNUMBER(SEARCH("SCOM-SHPLTBR",[1]OUT_FinalEnergyCons!$A$4:$A$10000)))*1,[1]OUT_FinalEnergyCons!N$4:N$10000)</f>
        <v>0.22357046746181067</v>
      </c>
      <c r="Q1898" s="1" cm="1">
        <f t="array" ref="Q1898">SUMPRODUCT(([1]OUT_FinalEnergyCons!$B$4:$B$10000="Var_cap")*1,(ISNUMBER(SEARCH("SCOM-SHPLTBR",[1]OUT_FinalEnergyCons!$A$4:$A$10000)))*1,[1]OUT_FinalEnergyCons!O$4:O$10000)</f>
        <v>0.26102943632471748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9.1131049348985249E-2</v>
      </c>
      <c r="G1899" s="1">
        <f t="shared" ref="G1899:O1899" si="2145">G1900</f>
        <v>9.9943177701748265E-2</v>
      </c>
      <c r="H1899" s="1">
        <f t="shared" si="2145"/>
        <v>9.9961780965804339E-2</v>
      </c>
      <c r="I1899" s="1">
        <f t="shared" si="2145"/>
        <v>9.9979482362652597E-2</v>
      </c>
      <c r="J1899" s="1">
        <f t="shared" si="2145"/>
        <v>0.47622832267917203</v>
      </c>
      <c r="K1899" s="1">
        <f t="shared" si="2145"/>
        <v>0.81742191808773002</v>
      </c>
      <c r="L1899" s="1">
        <f t="shared" si="2145"/>
        <v>1.0382983929246501</v>
      </c>
      <c r="M1899" s="1">
        <f t="shared" si="2145"/>
        <v>1.03829893031839</v>
      </c>
      <c r="N1899" s="1">
        <f t="shared" si="2145"/>
        <v>1.0382991347413999</v>
      </c>
      <c r="O1899" s="1">
        <f t="shared" si="2145"/>
        <v>1.0382997872348301</v>
      </c>
      <c r="P1899" s="1">
        <f>P1900</f>
        <v>1.0383004203566999</v>
      </c>
      <c r="Q1899" s="1">
        <f>Q1900</f>
        <v>1.0383025755770801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9.1131049348985249E-2</v>
      </c>
      <c r="G1900" s="1" cm="1">
        <f t="array" ref="G1900">SUMPRODUCT(([1]OUT_FinalEnergyCons!$B$4:$B$10000="Var_cap")*1, (ISNUMBER(SEARCH("SCOM-SHSOLBR",[1]OUT_FinalEnergyCons!$A$4:$A$10000)))*1,[1]OUT_FinalEnergyCons!E$4:E$10000)</f>
        <v>9.9943177701748265E-2</v>
      </c>
      <c r="H1900" s="1" cm="1">
        <f t="array" ref="H1900">SUMPRODUCT(([1]OUT_FinalEnergyCons!$B$4:$B$10000="Var_cap")*1, (ISNUMBER(SEARCH("SCOM-SHSOLBR",[1]OUT_FinalEnergyCons!$A$4:$A$10000)))*1,[1]OUT_FinalEnergyCons!F$4:F$10000)</f>
        <v>9.9961780965804339E-2</v>
      </c>
      <c r="I1900" s="1" cm="1">
        <f t="array" ref="I1900">SUMPRODUCT(([1]OUT_FinalEnergyCons!$B$4:$B$10000="Var_cap")*1, (ISNUMBER(SEARCH("SCOM-SHSOLBR",[1]OUT_FinalEnergyCons!$A$4:$A$10000)))*1,[1]OUT_FinalEnergyCons!G$4:G$10000)</f>
        <v>9.9979482362652597E-2</v>
      </c>
      <c r="J1900" s="1" cm="1">
        <f t="array" ref="J1900">SUMPRODUCT(([1]OUT_FinalEnergyCons!$B$4:$B$10000="Var_cap")*1, (ISNUMBER(SEARCH("SCOM-SHSOLBR",[1]OUT_FinalEnergyCons!$A$4:$A$10000)))*1,[1]OUT_FinalEnergyCons!H$4:H$10000)</f>
        <v>0.47622832267917203</v>
      </c>
      <c r="K1900" s="1" cm="1">
        <f t="array" ref="K1900">SUMPRODUCT(([1]OUT_FinalEnergyCons!$B$4:$B$10000="Var_cap")*1, (ISNUMBER(SEARCH("SCOM-SHSOLBR",[1]OUT_FinalEnergyCons!$A$4:$A$10000)))*1,[1]OUT_FinalEnergyCons!I$4:I$10000)</f>
        <v>0.81742191808773002</v>
      </c>
      <c r="L1900" s="1" cm="1">
        <f t="array" ref="L1900">SUMPRODUCT(([1]OUT_FinalEnergyCons!$B$4:$B$10000="Var_cap")*1, (ISNUMBER(SEARCH("SCOM-SHSOLBR",[1]OUT_FinalEnergyCons!$A$4:$A$10000)))*1,[1]OUT_FinalEnergyCons!J$4:J$10000)</f>
        <v>1.0382983929246501</v>
      </c>
      <c r="M1900" s="1" cm="1">
        <f t="array" ref="M1900">SUMPRODUCT(([1]OUT_FinalEnergyCons!$B$4:$B$10000="Var_cap")*1, (ISNUMBER(SEARCH("SCOM-SHSOLBR",[1]OUT_FinalEnergyCons!$A$4:$A$10000)))*1,[1]OUT_FinalEnergyCons!K$4:K$10000)</f>
        <v>1.03829893031839</v>
      </c>
      <c r="N1900" s="1" cm="1">
        <f t="array" ref="N1900">SUMPRODUCT(([1]OUT_FinalEnergyCons!$B$4:$B$10000="Var_cap")*1, (ISNUMBER(SEARCH("SCOM-SHSOLBR",[1]OUT_FinalEnergyCons!$A$4:$A$10000)))*1,[1]OUT_FinalEnergyCons!L$4:L$10000)</f>
        <v>1.0382991347413999</v>
      </c>
      <c r="O1900" s="1" cm="1">
        <f t="array" ref="O1900">SUMPRODUCT(([1]OUT_FinalEnergyCons!$B$4:$B$10000="Var_cap")*1, (ISNUMBER(SEARCH("SCOM-SHSOLBR",[1]OUT_FinalEnergyCons!$A$4:$A$10000)))*1,[1]OUT_FinalEnergyCons!M$4:M$10000)</f>
        <v>1.0382997872348301</v>
      </c>
      <c r="P1900" s="1" cm="1">
        <f t="array" ref="P1900">SUMPRODUCT(([1]OUT_FinalEnergyCons!$B$4:$B$10000="Var_cap")*1, (ISNUMBER(SEARCH("SCOM-SHSOLBR",[1]OUT_FinalEnergyCons!$A$4:$A$10000)))*1,[1]OUT_FinalEnergyCons!N$4:N$10000)</f>
        <v>1.0383004203566999</v>
      </c>
      <c r="Q1900" s="1" cm="1">
        <f t="array" ref="Q1900">SUMPRODUCT(([1]OUT_FinalEnergyCons!$B$4:$B$10000="Var_cap")*1, (ISNUMBER(SEARCH("SCOM-SHSOLBR",[1]OUT_FinalEnergyCons!$A$4:$A$10000)))*1,[1]OUT_FinalEnergyCons!O$4:O$10000)</f>
        <v>1.0383025755770801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3.1141559569505001E-2</v>
      </c>
      <c r="J1901" s="1">
        <f t="shared" si="2148"/>
        <v>4.2656035196193792E-2</v>
      </c>
      <c r="K1901" s="1">
        <f t="shared" si="2148"/>
        <v>4.8176012590250103E-2</v>
      </c>
      <c r="L1901" s="1">
        <f t="shared" si="2148"/>
        <v>2.2898256550788532E-2</v>
      </c>
      <c r="M1901" s="1">
        <f t="shared" si="2148"/>
        <v>0.14409888662838813</v>
      </c>
      <c r="N1901" s="1">
        <f t="shared" si="2148"/>
        <v>0.15039249360155374</v>
      </c>
      <c r="O1901" s="1">
        <f t="shared" si="2148"/>
        <v>0.17101338206446579</v>
      </c>
      <c r="P1901" s="1">
        <f>P1902</f>
        <v>0.16076809988134425</v>
      </c>
      <c r="Q1901" s="1">
        <f>Q1902</f>
        <v>0.15220993360735949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3.1141559569505001E-2</v>
      </c>
      <c r="J1902" s="1" cm="1">
        <f t="array" ref="J1902">SUMPRODUCT(([1]OUT_FinalEnergyCons!$B$4:$B$10000="Var_cap")*1, (ISNUMBER(SEARCH("SCOM-SHH2BR",[1]OUT_FinalEnergyCons!$A$4:$A$10000)))*1,[1]OUT_FinalEnergyCons!H$4:H$10000)</f>
        <v>4.2656035196193792E-2</v>
      </c>
      <c r="K1902" s="1" cm="1">
        <f t="array" ref="K1902">SUMPRODUCT(([1]OUT_FinalEnergyCons!$B$4:$B$10000="Var_cap")*1, (ISNUMBER(SEARCH("SCOM-SHH2BR",[1]OUT_FinalEnergyCons!$A$4:$A$10000)))*1,[1]OUT_FinalEnergyCons!I$4:I$10000)</f>
        <v>4.8176012590250103E-2</v>
      </c>
      <c r="L1902" s="1" cm="1">
        <f t="array" ref="L1902">SUMPRODUCT(([1]OUT_FinalEnergyCons!$B$4:$B$10000="Var_cap")*1, (ISNUMBER(SEARCH("SCOM-SHH2BR",[1]OUT_FinalEnergyCons!$A$4:$A$10000)))*1,[1]OUT_FinalEnergyCons!J$4:J$10000)</f>
        <v>2.2898256550788532E-2</v>
      </c>
      <c r="M1902" s="1" cm="1">
        <f t="array" ref="M1902">SUMPRODUCT(([1]OUT_FinalEnergyCons!$B$4:$B$10000="Var_cap")*1, (ISNUMBER(SEARCH("SCOM-SHH2BR",[1]OUT_FinalEnergyCons!$A$4:$A$10000)))*1,[1]OUT_FinalEnergyCons!K$4:K$10000)</f>
        <v>0.14409888662838813</v>
      </c>
      <c r="N1902" s="1" cm="1">
        <f t="array" ref="N1902">SUMPRODUCT(([1]OUT_FinalEnergyCons!$B$4:$B$10000="Var_cap")*1, (ISNUMBER(SEARCH("SCOM-SHH2BR",[1]OUT_FinalEnergyCons!$A$4:$A$10000)))*1,[1]OUT_FinalEnergyCons!L$4:L$10000)</f>
        <v>0.15039249360155374</v>
      </c>
      <c r="O1902" s="1" cm="1">
        <f t="array" ref="O1902">SUMPRODUCT(([1]OUT_FinalEnergyCons!$B$4:$B$10000="Var_cap")*1, (ISNUMBER(SEARCH("SCOM-SHH2BR",[1]OUT_FinalEnergyCons!$A$4:$A$10000)))*1,[1]OUT_FinalEnergyCons!M$4:M$10000)</f>
        <v>0.17101338206446579</v>
      </c>
      <c r="P1902" s="1" cm="1">
        <f t="array" ref="P1902">SUMPRODUCT(([1]OUT_FinalEnergyCons!$B$4:$B$10000="Var_cap")*1, (ISNUMBER(SEARCH("SCOM-SHH2BR",[1]OUT_FinalEnergyCons!$A$4:$A$10000)))*1,[1]OUT_FinalEnergyCons!N$4:N$10000)</f>
        <v>0.16076809988134425</v>
      </c>
      <c r="Q1902" s="1" cm="1">
        <f t="array" ref="Q1902">SUMPRODUCT(([1]OUT_FinalEnergyCons!$B$4:$B$10000="Var_cap")*1, (ISNUMBER(SEARCH("SCOM-SHH2BR",[1]OUT_FinalEnergyCons!$A$4:$A$10000)))*1,[1]OUT_FinalEnergyCons!O$4:O$10000)</f>
        <v>0.15220993360735949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4.6739586711793022</v>
      </c>
      <c r="G1903" s="3">
        <f t="shared" ref="G1903:K1903" si="2150">SUM(G1904:G1953)</f>
        <v>4.7721310712917155</v>
      </c>
      <c r="H1903" s="3">
        <f t="shared" si="2150"/>
        <v>4.9795666758678117</v>
      </c>
      <c r="I1903" s="3">
        <f t="shared" si="2150"/>
        <v>5.2124891595749059</v>
      </c>
      <c r="J1903" s="3">
        <f t="shared" si="2150"/>
        <v>5.3801891514791693</v>
      </c>
      <c r="K1903" s="3">
        <f t="shared" si="2150"/>
        <v>5.5478309430988668</v>
      </c>
      <c r="L1903" s="3">
        <f t="shared" ref="L1903:O1903" si="2151">SUM(L1904:L1953)</f>
        <v>5.6520036573519183</v>
      </c>
      <c r="M1903" s="3">
        <f t="shared" si="2151"/>
        <v>5.7565344304850647</v>
      </c>
      <c r="N1903" s="3">
        <f t="shared" si="2151"/>
        <v>6.0530828626749367</v>
      </c>
      <c r="O1903" s="3">
        <f t="shared" si="2151"/>
        <v>6.1875293470980894</v>
      </c>
      <c r="P1903" s="3">
        <f>SUM(P1904:P1953)</f>
        <v>6.3332072919849125</v>
      </c>
      <c r="Q1903" s="3">
        <f>SUM(Q1904:Q1953)</f>
        <v>6.5003328277421621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4.2038786498858109E-2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3.6398172512663231E-2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2.2121327617220979E-2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1.4013287896225935E-2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1.5802249483482668E-3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2.6816997544102557E-3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1.1911672005653271E-3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0.16668782369860169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0.30229475090699226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0.35260922788905974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0.36376952335586005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0.37015338630334654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0.36483546698813807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0.36723899659598996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0.36593221200561149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0.36509905508246171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7.3970113291700803E-3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1.2554666344119388E-2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1.2623128908461454E-2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0.33853988397201917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1.5109145417378451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1.8180008680068562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1.9120207280610091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1.895080515734241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1.8895747876140903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1.8881723185909733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1.8835822898152599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1.88363553437496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4.3376029393094985E-3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8.9274405520047024E-3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0.2815894358353756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0.24753390710503309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0.27205627483278377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0.57570002787932584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0.56444863906870679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0.97968931279765437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1.0471598855646249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1.3022527445232903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2.2685983753855816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1.9320868545748071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1.5374499614912539E-2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9.7612919895487649E-2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0.10362137683076518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0.89740079122118255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1.5387664211757066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1.8714787043485737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1.9473309363636795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2.1472951860658949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2.3603977884010394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2.1975819060276978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1.4001470668052212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1.9198568319396441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2.5943156504308582E-5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2.8340722175292397E-4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3.8668908303637591E-4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5.4622078128016332E-4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6.289699288781691E-4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3.8903886939554381E-4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3.7258584378962176E-4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1.5914922983053788E-4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1.160366095752847E-3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2.0316051560046477E-3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2.4739995085161894E-3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3.0988718292356723E-3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4.886017081325098E-3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7.5534019976629726E-3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7.3705174694245392E-3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1.9155677981341761E-2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1.2152257396842621E-2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6.6967000122658306E-3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8.0413044775585552E-4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4.6416393167256198E-4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2.6587157600122162E-3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2.7315808512904374E-3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2.2619915884233618E-3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1.1974490112360242E-3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4.0687514128136979E-3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1.2298681455885609E-2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8.2329076892428105E-2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0.19739842758221526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0.57955188848852635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0.45000702028083794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0.46825689126525943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0.17130100764374007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0.11395373120410704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5.0405250770985044E-3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4.4478292022462496E-3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2.3710578247327341E-3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7.2627414987082592E-3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1.2841342672684917E-2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1.290515848995139E-2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1.5201139899549727E-2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6.9163841444636253E-3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3.0289748959477195E-3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1.2100037467339491E-3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6.5274271898359661E-4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8.8924421658325078E-2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0.24510387890521482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0.23515990576511292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0.22889502922499538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2.9301053740670563E-4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3.7924520273309811E-4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7.1701448913577895E-4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7.5845301477664114E-4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4.6062882731138193E-4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2.0598978413591418E-3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1.6385092507001495E-3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4.7728786419272886E-3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2.3906006064558982E-4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1.1164289576766004E-4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1.0605755704018493E-4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1.4117587591057107E-4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2.4057469685945354E-4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0.16716147868984502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0.13664518979309509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8.0369929609260232E-2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9.2548844253700305E-3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7.8328936384199511E-3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5.1986658303612284E-3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2.1022927471300536E-4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1.8277635892576541E-4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1.1492961229242874E-4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2.8753807496642473E-2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6.7766563343003822E-2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5.9236419130908942E-2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0.30794466768374834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0.24826668142158839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0.21131716763124989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3.3472358543007869E-2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2.1682547606193526E-2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2.5626739211006958E-4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2.2216410473444639E-4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1.3361292162938248E-4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2.5907020363267298E-4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1.5528667262518657E-3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2.2061401621426857E-3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0.13529288085761207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0.11049124573044378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6.4788059967580913E-2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0.17114356729947422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0.14878056053543956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0.15274902499658954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0.1766557180647107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0.17007173108156273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0.16371935876346949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1.38772604182989E-5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1.8384527851009879E-5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3.3218941665490016E-7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1.5530283351773604E-6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2.1888945691545763E-6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1.8754185096135511E-6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1.7774861825361312E-6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1.753727113816669E-6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1.6488585039123719E-6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1.9155632162180418E-6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2.4936312591211928E-6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6.321850449594339E-6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1.1216523097018423E-5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1.3256755948305741E-5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3.9442724049433083E-6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4.1723400837059101E-6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4.1288868134360126E-6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4.1306390124285313E-6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4.0567013180951213E-6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4.0174059542703196E-6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4.0298778713542284E-6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4.2179565027329639E-6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5.0281335342790839E-6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5.3648119693429239E-5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1.1188157891961726E-4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1.0868133282914327E-4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6.7596323727355504E-6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4.9211225186622679E-6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4.2459963244640702E-6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4.4035954723173063E-6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4.5264275645923691E-6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4.5454036763726402E-6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4.5736113692528018E-6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4.7145798003686941E-6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5.4778232208656756E-6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5.8591205597645803E-6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8.0178791085293549E-6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3.6281564708284805E-6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4.24650864952177E-6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4.205481535852079E-6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4.2923486770063797E-6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4.2834770688711717E-6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4.2657770303000112E-6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4.2642306038424504E-6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4.459368429575861E-6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5.1854376437147669E-6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6.5793022009151145E-2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5.7062994468562521E-2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4.3399843169901184E-2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2.1947303312971646E-2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5.6689605357500769E-3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6.6346008437465891E-3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5.4908993905172223E-3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4.9203283092223273E-3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6.6586371845214938E-4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1.6182366389498764E-4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1.7227055076816253E-2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4.7972712956845118E-2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0.14704338235471853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0.12588450693315537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7.231996747279669E-2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1.025208511730385E-2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1.4248804498701969E-2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0.19073815380990258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0.18121008932016477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0.14607159933750202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4.7379252713100721E-2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1.3950033265148489E-4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8.3197332160540177E-3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1.423078810460574E-2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1.36165187190366E-2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1.1612295031666997E-2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2.2557022882529567E-3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9.954850810985446E-5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2.4925530241271483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2.1594253605766363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1.5140410146021028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0.8314390107461731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3.654236792141051E-2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6.640946193845515E-2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0.12588947684486085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0.10459510241770913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4.7042855517038511E-2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6.3069645471750934E-3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0.21743091016330679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0.24361021420658377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0.33435560876201259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0.2726785149845502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6.9373166003957973E-2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9.5128733287913152E-3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0.18201258425903505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0.20382783979620825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0.38476688988986052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0.32486346601809962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0.12461138522612315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1.8502504343069447E-2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0.15707577413008883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0.17934855552856455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0.32620707140032273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0.27375496792696602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0.10291360689566638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1.5164397292805354E-2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1.7617802136099799E-5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3.99769409389205E-5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1.76827084249402E-4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1.35755965121447E-4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7.0816622037269005E-5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1.15898915617603E-5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3.1061314338938003E-5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1.1443280669378099E-4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8.7334063804237705E-5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4.4152188262954E-5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1.14412208495705E-5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3.0802479166325203E-5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7.8902216748137895E-5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5.8432802437006503E-5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2.7224982006541902E-5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1.45498659018106E-5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4.1532133910435402E-5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1.5806392415926101E-4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1.21153273785146E-4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6.1514530519775199E-5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1.5899692980622864E-6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1.1568656854293538E-4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1.9151981852374826E-4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6.0754489608185705E-4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4.4626853605299734E-4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2.227100705821084E-4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2.5980407076338737E-4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9.779615258419673E-2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0.24130907352910577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0.20529989581773975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0.11895831954495606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1.5046606927981163E-2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1.8563832544002436E-3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3.8434152299085598E-3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3.7940133833628425E-3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3.0986583780683074E-3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7.9840179180766622E-4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4.9094241681031993E-5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3.7729243676750618E-3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8.9838270633702047E-3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8.7496404833133472E-3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7.4152036747160595E-3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1.7682290875532716E-3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5.7856831417941556E-5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1.0586759420720639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0.91828349261304143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0.7063716718786085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0.35318594063983355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4.4466779459168004E-4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3.0379367287518815E-3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2.9924110921493549E-3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2.4936577099496653E-3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8.4829744363255823E-4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7.2296683452070708E-5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6.456965716176212E-2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6.8579265930182529E-2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6.8024227827850822E-2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5.1642389996376978E-2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1.8799682993858398E-3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3.7336590136670403E-5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0.1832415151091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0.19503938829369027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0.19304998306643215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0.15003164166702188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5.6836607117395225E-3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2.3018768518027908E-5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7.1262385151234994E-2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7.9351529492056372E-2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7.8235679377365044E-2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6.111098140762497E-2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3.4077750946958736E-3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1.7433712893093628E-5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1.51388705230333E-5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3.1422233476553803E-5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1.8016561617982901E-4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1.39923384034869E-4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7.5309164255689203E-5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1.0310083452548501E-5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2.50477874557397E-5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9.3498843781913296E-5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7.1158987850167401E-5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3.6130894961459902E-5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1.0074273488870701E-5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2.4464518131653001E-5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6.3091325265249897E-5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4.6487088353427002E-5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2.1766960882084401E-5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8.6129502460675607E-6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2.0593853513004801E-5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5.2019914053309697E-5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3.8208000461710101E-5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1.7793304865255101E-5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1.6429104987949875E-4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2.5152832866793921E-4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9.5118467923530048E-6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1.4844882210720718E-6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-6.8563893193940753E-8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2.8417891804207174E-3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2.8119697482918487E-3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-9.8843891008140033E-7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-5.4246001408435633E-7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-1.1933104044333991E-7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1.6204012671573132E-4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1.8064599684976577E-4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1.1764234300919505E-5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1.669490817387022E-6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-1.3542539289741976E-7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2.5368117168090795E-3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2.4598733951552544E-3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-7.5655945409760887E-7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-5.7178460500769204E-7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-1.2445630785956929E-7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5.7265652367435766</v>
      </c>
      <c r="G1954" s="3">
        <f t="shared" ref="G1954:K1954" si="2155">SUM(G1955:G1977)</f>
        <v>5.6831009501599956</v>
      </c>
      <c r="H1954" s="3">
        <f t="shared" si="2155"/>
        <v>5.8429826599321322</v>
      </c>
      <c r="I1954" s="3">
        <f t="shared" si="2155"/>
        <v>6.5848892196970068</v>
      </c>
      <c r="J1954" s="3">
        <f t="shared" si="2155"/>
        <v>6.8197024415385004</v>
      </c>
      <c r="K1954" s="3">
        <f t="shared" si="2155"/>
        <v>7.2467718687999367</v>
      </c>
      <c r="L1954" s="3">
        <f t="shared" ref="L1954:O1954" si="2156">SUM(L1955:L1977)</f>
        <v>7.4726923162935233</v>
      </c>
      <c r="M1954" s="3">
        <f t="shared" si="2156"/>
        <v>7.7132995646595877</v>
      </c>
      <c r="N1954" s="3">
        <f t="shared" si="2156"/>
        <v>7.9962213424721327</v>
      </c>
      <c r="O1954" s="3">
        <f t="shared" si="2156"/>
        <v>8.2333073753576986</v>
      </c>
      <c r="P1954" s="3">
        <f>SUM(P1955:P1977)</f>
        <v>8.4611210414625919</v>
      </c>
      <c r="Q1954" s="3">
        <f>SUM(Q1955:Q1977)</f>
        <v>8.6798905865846994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3.7776867087289973E-2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4.246646165923406E-2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1.2024159208858636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2.5513253259805895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2.6059105968922101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2.8544470444239103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2.9264986723020008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3.0098952697318277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3.1638613191243419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3.2594202494575173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3.3373364227025308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3.3725183989058252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7.8839852730404648E-3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1.9514030667260991E-2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0.43342355091879503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0.74872381007089139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0.785070857954838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0.81844288172122226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0.84757907651926834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0.87776326973583285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0.90105362466374161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0.92913681594815611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0.95552205360310749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0.99280245257145483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3.4464879292459408E-2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5.4295195965458017E-2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1.8953505287860344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3.2700131423879966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3.4243518274199518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3.5710898822805226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3.6960195216517926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3.8216890404625143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3.9281237451526536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4.0406302081873955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4.1638124737579814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4.3073573603764439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1.2009307766807028E-3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2.081387875864918E-3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8.7383010576142569E-4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1.8328387652183226E-3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1.9375990254188332E-3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2.117151760015036E-3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3.6777986653063321E-3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2.78426286838834E-3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3.716659428559478E-3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4.0515559774066106E-3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6.7885731682998246E-3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1.4906322629942099E-4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1.3420743451032798E-4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1.3770150055683459E-4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1.3704801371676318E-4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1.4416234156390618E-4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1.2623562844557519E-4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1.3276062903509221E-4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1.3500137182748641E-4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1.4166104946349703E-4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8.6762991292115891E-5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7.45418372818968E-5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7.9546699637059496E-5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7.2274475559374818E-5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9.798609549981508E-5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8.4669468931060905E-5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9.5017689521311103E-5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1.018619216705964E-4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1.180913783074295E-4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2.6229179797219396E-4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2.2739667823735323E-4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1.6082715840097601E-4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1.5618833796150462E-4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1.5527950528790871E-4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1.8748556563089749E-4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1.75664017515885E-4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1.616721280670531E-4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1.5604601550247652E-4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8.0031193985992004E-6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0.50634843129946505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3.2749039606603907E-4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-4.2741278380052303E-6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-1.7554644188236203E-4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-1.7138562641601075E-4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-1.3407361738783499E-4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-1.41843393514542E-4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5.9406959383271501E-4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2.5363206588917205E-4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3.8489218045351E-4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0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9.8079663377739702E-4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1.0259868870332281E-3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2.9879549929865863E-3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1.5186359389693987E-4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3.7423932396920202E-5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2.2947096377679767E-7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0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0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3.9860225234616102E-5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3.2276942569286803E-5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4.567798710410373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9.8222633800643527E-2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4.834483099607303E-4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1.8143325419154655E-4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-1.11604817262838E-4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-1.3428553533310241E-4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-8.2608055087542999E-5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-1.193239253574931E-4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0.1830896651758821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0.2170547528830227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6.5157153068888226E-4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9.8783205468785397E-4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2.9900023921988999E-4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1.025127825891196E-4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9.8563822709852106E-5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0.80655151395888602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0.97792490972055934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9.6960076397673012E-4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7.1430227687617927E-3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1.5506258774556497E-3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3.1650182620845155E-4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1.7905906664211974E-4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4.2674419756144194E-3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0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0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1.48258372471602E-4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1.3819488599462601E-4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9.4069318847917815E-6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8.357394572192943E-2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1.5017869586673985E-3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1.20078392266605E-2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8.6177230923996801E-6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-2.6716995293999229E-5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-1.6010971931132198E-4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-1.3543106803329334E-4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-9.2605745080794898E-5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2.4427385564437109E-5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3.1439749619502404E-4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1.4735458403223502E-4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2.5703321990693006E-4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3.3830285971164995E-5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5.9118653240927204E-5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7.6215248286140902E-5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1.1349805506283376E-4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8.1556100581599701E-4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1.52889596680711E-3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1.5438157883491599E-3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2.1995922833230604E-4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1.2635524548403399E-4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4.43264851723959E-5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0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0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1.0403771212658201E-4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1.0510395156770701E-4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1.3869625106069999E-5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2.8520001578183574</v>
      </c>
      <c r="G1978" s="3">
        <f t="shared" ref="G1978" si="2159">SUM(G1979:G2001)</f>
        <v>2.8712450492550241</v>
      </c>
      <c r="H1978" s="3">
        <f t="shared" ref="H1978" si="2160">SUM(H1979:H2001)</f>
        <v>3.0878558232524882</v>
      </c>
      <c r="I1978" s="3">
        <f t="shared" ref="I1978" si="2161">SUM(I1979:I2001)</f>
        <v>3.1935831128999017</v>
      </c>
      <c r="J1978" s="3">
        <f t="shared" ref="J1978" si="2162">SUM(J1979:J2001)</f>
        <v>2.9755265786394323</v>
      </c>
      <c r="K1978" s="3">
        <f t="shared" ref="K1978" si="2163">SUM(K1979:K2001)</f>
        <v>2.9281961395260194</v>
      </c>
      <c r="L1978" s="3">
        <f t="shared" ref="L1978:O1978" si="2164">SUM(L1979:L2001)</f>
        <v>2.9410306497993184</v>
      </c>
      <c r="M1978" s="3">
        <f t="shared" si="2164"/>
        <v>2.941056827009092</v>
      </c>
      <c r="N1978" s="3">
        <f t="shared" si="2164"/>
        <v>3.0346856251872194</v>
      </c>
      <c r="O1978" s="3">
        <f t="shared" si="2164"/>
        <v>3.1246869776817294</v>
      </c>
      <c r="P1978" s="3">
        <f>SUM(P1979:P2001)</f>
        <v>3.2111450383923534</v>
      </c>
      <c r="Q1978" s="3">
        <f>SUM(Q1979:Q2001)</f>
        <v>3.2941287261542316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1.2502913244859368E-2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0.67311202432006234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1.6764450316072514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1.4479333973305299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1.4092285778329519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1.4170916603086368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1.4127306398954675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1.4592580084999798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1.5017073129265717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1.5431205156426695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1.580852307006138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1.0844847349423824E-2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2.4236866327042753E-2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0.90377761176365023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1.2355705213960257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1.253217694068685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1.2504912682471507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1.2412639358758251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1.2428588398170022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1.2959675424899419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1.3343555133543841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1.3713190584981432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1.406764110569779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2.2782537808730768E-3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5.7650663895410818E-3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9.561830738991816E-3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1.3883879072994071E-2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0.22464981306361601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0.26598480335621799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0.26719072962248797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0.26854115968732617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0.27700529329580942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0.2852691003068864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0.29316682811143469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0.30076341494798842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5.7381754979805594E-4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1.1338732446543236E-3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3.8201138513270912E-4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1.1969100547653945E-3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1.275984509041089E-3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1.4245025008641603E-3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2.8247691207012146E-3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2.02744640199389E-3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2.9291427018907491E-3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3.1113108756072403E-3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5.308148547167167E-3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1.9885642017522702E-4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1.0954455912204702E-4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1.0979888646541001E-4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1.409049793231743E-4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1.5579901391758183E-4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1.3694162965416809E-4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1.4686438449487281E-4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1.397743744895436E-4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1.4266119554518097E-4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2.02134704823182E-4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1.8534304144197998E-4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1.8614098533474791E-4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1.7229455133937961E-4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1.8104212784005451E-4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1.9102391328435877E-4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1.836936001644294E-4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1.9819622871673331E-4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1.8828977220716284E-4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1.4265916462573801E-4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1.8342540450047684E-4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1.1526573597765291E-4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9.8527854198199533E-5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8.9815618522433297E-5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9.9368956556237717E-5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9.535040733717129E-5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8.935466129252539E-5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1.0671692551755962E-4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3.0771898885892E-6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0.47981417076744504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0.49019547959044302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1.1784568252899523E-4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-2.417958759624695E-4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-2.3397983457306063E-4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-1.3493145182061231E-4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2.8252721863109503E-5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1.9909855267744004E-3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3.5888091371604697E-3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2.8354751860145892E-3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-1.7853821283768994E-4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-1.6816008830611051E-4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7.4718138347842987E-5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1.6723144018438571E-4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9.41062759046474E-4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2.1589406863862001E-2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3.4956354382784278E-2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2.6049278691910038E-4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5.6294417982631695E-5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2.3229230843827995E-5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0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0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0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1.8411786759643901E-5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1.49090021529253E-5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1.3033034805235313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0.37022380182187281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3.8551656961919763E-2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4.8472280919531377E-4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0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9.8971563720139184E-5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0.98780951567694042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0.74209828413974921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8.3289482899220668E-2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1.0060051406193316E-2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0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6.2386048878441524E-4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6.5642871791753111E-4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0.1948579104409108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0.15652990610210771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0.1005937457458268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0.12310921636557889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4.7796112978094871E-2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8.0839579645185559E-4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4.5713372152589337E-4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1.4008160083492203E-2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0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0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1.46315270758458E-4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1.3359067358404E-4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2.3343691769266693E-6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2.9721307270878329E-2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1.4839060221707941E-2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8.3742500217610701E-3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4.6135282681025996E-4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5.4564897396169495E-5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-2.3343518897424301E-4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-2.1246871397738129E-4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2.9188423092996397E-4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4.5944962037736776E-4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8.1444479100226802E-4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1.5499879946394501E-3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1.252994859887411E-3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0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1.2154861925701465E-2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1.2264427664252E-2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9.44865557641207E-4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9.3951263337204299E-2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9.3886793559294884E-2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3.918988995766823E-4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3.01515925436302E-4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1.4555316253945039E-4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0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0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9.0988672437714496E-5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1.04202794127896E-4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9.4502906146541026E-6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393.44536257354673</v>
      </c>
      <c r="G2002" s="3">
        <f t="shared" ref="G2002:K2002" si="2167">SUM(G2003:G2011)</f>
        <v>399.40057158531022</v>
      </c>
      <c r="H2002" s="3">
        <f t="shared" si="2167"/>
        <v>407.07828779895107</v>
      </c>
      <c r="I2002" s="3">
        <f t="shared" si="2167"/>
        <v>419.87459793215038</v>
      </c>
      <c r="J2002" s="3">
        <f t="shared" si="2167"/>
        <v>443.91375870864584</v>
      </c>
      <c r="K2002" s="3">
        <f t="shared" si="2167"/>
        <v>470.65766582896913</v>
      </c>
      <c r="L2002" s="3">
        <f t="shared" ref="L2002:O2002" si="2168">SUM(L2003:L2011)</f>
        <v>502.12298778028281</v>
      </c>
      <c r="M2002" s="3">
        <f t="shared" si="2168"/>
        <v>536.78099630643464</v>
      </c>
      <c r="N2002" s="3">
        <f t="shared" si="2168"/>
        <v>556.55482957558138</v>
      </c>
      <c r="O2002" s="3">
        <f t="shared" si="2168"/>
        <v>572.95879693526479</v>
      </c>
      <c r="P2002" s="3">
        <f>SUM(P2003:P2011)</f>
        <v>588.84669037855747</v>
      </c>
      <c r="Q2002" s="3">
        <f>SUM(Q2003:Q2011)</f>
        <v>604.03691141165302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1.9498728366630906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1.6899632937496833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1.2999877224285243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1.698872167091434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10.00815574269288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182.45890665141866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215.56131439904757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406.65916924748495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470.636200710872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502.12151300213156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536.77952126970706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556.55336058877197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572.95733377887086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588.84515546471675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604.03511488157119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3.4680986323349402E-3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4.4207413639768458E-3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1.6052375228377202E-3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1.5472807605224118E-3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1.4833128744366226E-3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1.4747781512495441E-3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1.4750367275375858E-3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1.4689868094113069E-3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1.4631563939675469E-3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1.5349138406761979E-3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1.7965300818301281E-3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39.828900646965756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39.82502920087348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30.633406539912166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15.31732226696894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12.434814084690714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14.159906359300187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7.9046066599780289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27.090001893144727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21.725066853043899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6.3591110475097815E-3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228.69558589202691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198.46056250127657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76.331134535491188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76.330980616796154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106.16865942426088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125.19838114355184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98.767710087506842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63.003423111892943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0.14317138936613752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5.9927670618432011E-3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7.5139127054492798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7.5489940255057082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21.920475260417405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15.384983641915488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7.6299271133100505E-3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2.6686575218480022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2.5411925397839226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2.1291208353460362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-5.2485364018713945E-4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-1.7970392512475981E-4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41.637214226756477</v>
      </c>
      <c r="G2012" s="3">
        <f t="shared" ref="G2012" si="2171">SUM(G2013:G2021)</f>
        <v>42.35644705047519</v>
      </c>
      <c r="H2012" s="3">
        <f t="shared" ref="H2012" si="2172">SUM(H2013:H2021)</f>
        <v>43.496689780440789</v>
      </c>
      <c r="I2012" s="3">
        <f t="shared" ref="I2012" si="2173">SUM(I2013:I2021)</f>
        <v>45.39773281627425</v>
      </c>
      <c r="J2012" s="3">
        <f t="shared" ref="J2012" si="2174">SUM(J2013:J2021)</f>
        <v>47.377968535465428</v>
      </c>
      <c r="K2012" s="3">
        <f t="shared" ref="K2012" si="2175">SUM(K2013:K2021)</f>
        <v>49.357927919465027</v>
      </c>
      <c r="L2012" s="3">
        <f t="shared" ref="L2012:O2012" si="2176">SUM(L2013:L2021)</f>
        <v>51.363280711562318</v>
      </c>
      <c r="M2012" s="3">
        <f t="shared" si="2176"/>
        <v>53.368398554235114</v>
      </c>
      <c r="N2012" s="3">
        <f t="shared" si="2176"/>
        <v>55.268047228435933</v>
      </c>
      <c r="O2012" s="3">
        <f t="shared" si="2176"/>
        <v>57.194106096492746</v>
      </c>
      <c r="P2012" s="3">
        <f>SUM(P2013:P2021)</f>
        <v>59.230940476393279</v>
      </c>
      <c r="Q2012" s="3">
        <f>SUM(Q2013:Q2021)</f>
        <v>61.549835719870792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5.1913777362254984E-2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0.4200527039439656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40.101497828019518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29.165348778894465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9.1925216927979996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13.294686855308662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47.247111231293594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53.34099166450347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55.263582513956912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57.189671024426254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59.226408393622357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61.54452003099118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1.3972708078076745E-2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4.4668144674076329E-2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4.5138132318497691E-2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4.3865737104147422E-3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4.3950809809517998E-3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4.6054234067351187E-3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4.5686618193100693E-3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4.5163323890516083E-3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4.4647144790175139E-3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4.4350720664891848E-3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4.5320827709208703E-3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5.3156888796116212E-3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29.6604529588753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25.707039090404933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3.2131454237048009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3.2132099462602097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11.788874782440846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13.789656617060317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3.4653837425491218E-3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2.9626716262135311E-2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1.2060724658709797E-2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8.3094403547352407E-3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5.7174143522928178E-3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2.2563245962378508E-3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2.2730385071431298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1.1290801299869944E-2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12.862727955907635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38.047529107926437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35.934323699182329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4.0733014768843026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1.0567089713479054E-2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0.12199198724877262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0.12215221135555129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0.12243284523938516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0.12146192910132896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0.11600250121256064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3.2581927212815491E-2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1.0067143032879486E-2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8.3139734697133501E-4</v>
      </c>
      <c r="G2022" s="3">
        <f t="shared" ref="G2022" si="2180">SUM(G2023,G2027,G2030)</f>
        <v>1.2086415593016715E-3</v>
      </c>
      <c r="H2022" s="3">
        <f t="shared" ref="H2022" si="2181">SUM(H2023,H2027,H2030)</f>
        <v>1.232342766206666E-3</v>
      </c>
      <c r="I2022" s="3">
        <f t="shared" ref="I2022" si="2182">SUM(I2023,I2027,I2030)</f>
        <v>2.1354583733412338E-2</v>
      </c>
      <c r="J2022" s="3">
        <f t="shared" ref="J2022" si="2183">SUM(J2023,J2027,J2030)</f>
        <v>0.74088437826599918</v>
      </c>
      <c r="K2022" s="3">
        <f t="shared" ref="K2022" si="2184">SUM(K2023,K2027,K2030)</f>
        <v>1.7994747841686269</v>
      </c>
      <c r="L2022" s="3">
        <f t="shared" ref="L2022:O2022" si="2185">SUM(L2023,L2027,L2030)</f>
        <v>2.8885914385289353</v>
      </c>
      <c r="M2022" s="3">
        <f t="shared" si="2185"/>
        <v>3.8658753268008557</v>
      </c>
      <c r="N2022" s="3">
        <f t="shared" si="2185"/>
        <v>3.873747686339883</v>
      </c>
      <c r="O2022" s="3">
        <f t="shared" si="2185"/>
        <v>4.0752486591785066</v>
      </c>
      <c r="P2022" s="3">
        <f>SUM(P2023,P2027,P2030)</f>
        <v>4.1895719655659107</v>
      </c>
      <c r="Q2022" s="3">
        <f>SUM(Q2023,Q2027,Q2030)</f>
        <v>4.047179651362466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8.3139734697133501E-4</v>
      </c>
      <c r="G2023" s="1" cm="1">
        <f t="array" ref="G2023">SUMPRODUCT(ISNUMBER(SEARCH("SUP_ELCH2*",[1]OUT_SyntheticFuels!$C$4:$C$1000))*1,("Var_cap"=[1]OUT_SyntheticFuels!$B$4:$B$1000)*1,[1]OUT_SyntheticFuels!F$4:F$1000)</f>
        <v>1.2086415593016715E-3</v>
      </c>
      <c r="H2023" s="1" cm="1">
        <f t="array" ref="H2023">SUMPRODUCT(ISNUMBER(SEARCH("SUP_ELCH2*",[1]OUT_SyntheticFuels!$C$4:$C$1000))*1,("Var_cap"=[1]OUT_SyntheticFuels!$B$4:$B$1000)*1,[1]OUT_SyntheticFuels!G$4:G$1000)</f>
        <v>1.232342766206666E-3</v>
      </c>
      <c r="I2023" s="1" cm="1">
        <f t="array" ref="I2023">SUMPRODUCT(ISNUMBER(SEARCH("SUP_ELCH2*",[1]OUT_SyntheticFuels!$C$4:$C$1000))*1,("Var_cap"=[1]OUT_SyntheticFuels!$B$4:$B$1000)*1,[1]OUT_SyntheticFuels!H$4:H$1000)</f>
        <v>2.1005394141041578E-2</v>
      </c>
      <c r="J2023" s="1" cm="1">
        <f t="array" ref="J2023">SUMPRODUCT(ISNUMBER(SEARCH("SUP_ELCH2*",[1]OUT_SyntheticFuels!$C$4:$C$1000))*1,("Var_cap"=[1]OUT_SyntheticFuels!$B$4:$B$1000)*1,[1]OUT_SyntheticFuels!I$4:I$1000)</f>
        <v>0.69260823859836318</v>
      </c>
      <c r="K2023" s="1" cm="1">
        <f t="array" ref="K2023">SUMPRODUCT(ISNUMBER(SEARCH("SUP_ELCH2*",[1]OUT_SyntheticFuels!$C$4:$C$1000))*1,("Var_cap"=[1]OUT_SyntheticFuels!$B$4:$B$1000)*1,[1]OUT_SyntheticFuels!J$4:J$1000)</f>
        <v>1.7511990669106998</v>
      </c>
      <c r="L2023" s="1" cm="1">
        <f t="array" ref="L2023">SUMPRODUCT(ISNUMBER(SEARCH("SUP_ELCH2*",[1]OUT_SyntheticFuels!$C$4:$C$1000))*1,("Var_cap"=[1]OUT_SyntheticFuels!$B$4:$B$1000)*1,[1]OUT_SyntheticFuels!K$4:K$1000)</f>
        <v>2.8403088804756296</v>
      </c>
      <c r="M2023" s="1" cm="1">
        <f t="array" ref="M2023">SUMPRODUCT(ISNUMBER(SEARCH("SUP_ELCH2*",[1]OUT_SyntheticFuels!$C$4:$C$1000))*1,("Var_cap"=[1]OUT_SyntheticFuels!$B$4:$B$1000)*1,[1]OUT_SyntheticFuels!L$4:L$1000)</f>
        <v>3.8106921823546749</v>
      </c>
      <c r="N2023" s="1" cm="1">
        <f t="array" ref="N2023">SUMPRODUCT(ISNUMBER(SEARCH("SUP_ELCH2*",[1]OUT_SyntheticFuels!$C$4:$C$1000))*1,("Var_cap"=[1]OUT_SyntheticFuels!$B$4:$B$1000)*1,[1]OUT_SyntheticFuels!M$4:M$1000)</f>
        <v>3.6792555860777076</v>
      </c>
      <c r="O2023" s="1" cm="1">
        <f t="array" ref="O2023">SUMPRODUCT(ISNUMBER(SEARCH("SUP_ELCH2*",[1]OUT_SyntheticFuels!$C$4:$C$1000))*1,("Var_cap"=[1]OUT_SyntheticFuels!$B$4:$B$1000)*1,[1]OUT_SyntheticFuels!N$4:N$1000)</f>
        <v>3.8769444153075256</v>
      </c>
      <c r="P2023" s="1" cm="1">
        <f t="array" ref="P2023">SUMPRODUCT(ISNUMBER(SEARCH("SUP_ELCH2*",[1]OUT_SyntheticFuels!$C$4:$C$1000))*1,("Var_cap"=[1]OUT_SyntheticFuels!$B$4:$B$1000)*1,[1]OUT_SyntheticFuels!O$4:O$1000)</f>
        <v>3.9004327374301386</v>
      </c>
      <c r="Q2023" s="1" cm="1">
        <f t="array" ref="Q2023">SUMPRODUCT(ISNUMBER(SEARCH("SUP_ELCH2*",[1]OUT_SyntheticFuels!$C$4:$C$1000))*1,("Var_cap"=[1]OUT_SyntheticFuels!$B$4:$B$1000)*1,[1]OUT_SyntheticFuels!P$4:P$1000)</f>
        <v>3.7545499408841314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8.3139734697133501E-4</v>
      </c>
      <c r="G2024" s="1">
        <f t="shared" ref="G2024" si="2189">G2023-G2025-G2026</f>
        <v>1.2086415593016715E-3</v>
      </c>
      <c r="H2024" s="1">
        <f t="shared" ref="H2024" si="2190">H2023-H2025-H2026</f>
        <v>1.232342766206666E-3</v>
      </c>
      <c r="I2024" s="1">
        <f t="shared" ref="I2024" si="2191">I2023-I2025-I2026</f>
        <v>2.0980708871001848E-2</v>
      </c>
      <c r="J2024" s="1">
        <f t="shared" ref="J2024" si="2192">J2023-J2025-J2026</f>
        <v>0.6925483642449648</v>
      </c>
      <c r="K2024" s="1">
        <f t="shared" ref="K2024" si="2193">K2023-K2025-K2026</f>
        <v>1.0896662802516408</v>
      </c>
      <c r="L2024" s="1">
        <f t="shared" ref="L2024:O2024" si="2194">L2023-L2025-L2026</f>
        <v>1.5952049490387812</v>
      </c>
      <c r="M2024" s="1">
        <f t="shared" si="2194"/>
        <v>2.5284991875742149</v>
      </c>
      <c r="N2024" s="1">
        <f t="shared" si="2194"/>
        <v>2.3979594907418935</v>
      </c>
      <c r="O2024" s="1">
        <f t="shared" si="2194"/>
        <v>2.5961094050909064</v>
      </c>
      <c r="P2024" s="1">
        <f>P2023-P2025-P2026</f>
        <v>2.6195865198134962</v>
      </c>
      <c r="Q2024" s="1">
        <f>Q2023-Q2025-Q2026</f>
        <v>2.4706982963884809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2.4685270039730101E-5</v>
      </c>
      <c r="J2025" s="1" cm="1">
        <f t="array" ref="J2025">SUMPRODUCT(ISNUMBER(SEARCH("SUP_ELCH2*D",[1]OUT_SyntheticFuels!$C$4:$C$1000))*1,("Var_cap"=[1]OUT_SyntheticFuels!$B$4:$B$1000)*1,[1]OUT_SyntheticFuels!I$4:I$1000)</f>
        <v>5.9874353398328799E-5</v>
      </c>
      <c r="K2025" s="1" cm="1">
        <f t="array" ref="K2025">SUMPRODUCT(ISNUMBER(SEARCH("SUP_ELCH2*D",[1]OUT_SyntheticFuels!$C$4:$C$1000))*1,("Var_cap"=[1]OUT_SyntheticFuels!$B$4:$B$1000)*1,[1]OUT_SyntheticFuels!J$4:J$1000)</f>
        <v>0.65941906358493796</v>
      </c>
      <c r="L2025" s="1" cm="1">
        <f t="array" ref="L2025">SUMPRODUCT(ISNUMBER(SEARCH("SUP_ELCH2*D",[1]OUT_SyntheticFuels!$C$4:$C$1000))*1,("Var_cap"=[1]OUT_SyntheticFuels!$B$4:$B$1000)*1,[1]OUT_SyntheticFuels!K$4:K$1000)</f>
        <v>1.24227555454241</v>
      </c>
      <c r="M2025" s="1" cm="1">
        <f t="array" ref="M2025">SUMPRODUCT(ISNUMBER(SEARCH("SUP_ELCH2*D",[1]OUT_SyntheticFuels!$C$4:$C$1000))*1,("Var_cap"=[1]OUT_SyntheticFuels!$B$4:$B$1000)*1,[1]OUT_SyntheticFuels!L$4:L$1000)</f>
        <v>1.27736583205451</v>
      </c>
      <c r="N2025" s="1" cm="1">
        <f t="array" ref="N2025">SUMPRODUCT(ISNUMBER(SEARCH("SUP_ELCH2*D",[1]OUT_SyntheticFuels!$C$4:$C$1000))*1,("Var_cap"=[1]OUT_SyntheticFuels!$B$4:$B$1000)*1,[1]OUT_SyntheticFuels!M$4:M$1000)</f>
        <v>1.2773364184964799</v>
      </c>
      <c r="O2025" s="1" cm="1">
        <f t="array" ref="O2025">SUMPRODUCT(ISNUMBER(SEARCH("SUP_ELCH2*D",[1]OUT_SyntheticFuels!$C$4:$C$1000))*1,("Var_cap"=[1]OUT_SyntheticFuels!$B$4:$B$1000)*1,[1]OUT_SyntheticFuels!N$4:N$1000)</f>
        <v>1.2773713079159901</v>
      </c>
      <c r="P2025" s="1" cm="1">
        <f t="array" ref="P2025">SUMPRODUCT(ISNUMBER(SEARCH("SUP_ELCH2*D",[1]OUT_SyntheticFuels!$C$4:$C$1000))*1,("Var_cap"=[1]OUT_SyntheticFuels!$B$4:$B$1000)*1,[1]OUT_SyntheticFuels!O$4:O$1000)</f>
        <v>1.2773559471</v>
      </c>
      <c r="Q2025" s="1" cm="1">
        <f t="array" ref="Q2025">SUMPRODUCT(ISNUMBER(SEARCH("SUP_ELCH2*D",[1]OUT_SyntheticFuels!$C$4:$C$1000))*1,("Var_cap"=[1]OUT_SyntheticFuels!$B$4:$B$1000)*1,[1]OUT_SyntheticFuels!P$4:P$1000)</f>
        <v>1.2774319319174601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2.1137230741211598E-3</v>
      </c>
      <c r="L2026" s="1" cm="1">
        <f t="array" ref="L2026">SUMPRODUCT(ISNUMBER(SEARCH("SUP_ELCH2*SOEC*",[1]OUT_SyntheticFuels!$C$4:$C$1000))*1,("Var_cap"=[1]OUT_SyntheticFuels!$B$4:$B$1000)*1,[1]OUT_SyntheticFuels!K$4:K$1000)</f>
        <v>2.8283768944384132E-3</v>
      </c>
      <c r="M2026" s="1" cm="1">
        <f t="array" ref="M2026">SUMPRODUCT(ISNUMBER(SEARCH("SUP_ELCH2*SOEC*",[1]OUT_SyntheticFuels!$C$4:$C$1000))*1,("Var_cap"=[1]OUT_SyntheticFuels!$B$4:$B$1000)*1,[1]OUT_SyntheticFuels!L$4:L$1000)</f>
        <v>4.8271627259497824E-3</v>
      </c>
      <c r="N2026" s="1" cm="1">
        <f t="array" ref="N2026">SUMPRODUCT(ISNUMBER(SEARCH("SUP_ELCH2*SOEC*",[1]OUT_SyntheticFuels!$C$4:$C$1000))*1,("Var_cap"=[1]OUT_SyntheticFuels!$B$4:$B$1000)*1,[1]OUT_SyntheticFuels!M$4:M$1000)</f>
        <v>3.959676839333741E-3</v>
      </c>
      <c r="O2026" s="1" cm="1">
        <f t="array" ref="O2026">SUMPRODUCT(ISNUMBER(SEARCH("SUP_ELCH2*SOEC*",[1]OUT_SyntheticFuels!$C$4:$C$1000))*1,("Var_cap"=[1]OUT_SyntheticFuels!$B$4:$B$1000)*1,[1]OUT_SyntheticFuels!N$4:N$1000)</f>
        <v>3.4637023006292905E-3</v>
      </c>
      <c r="P2026" s="1" cm="1">
        <f t="array" ref="P2026">SUMPRODUCT(ISNUMBER(SEARCH("SUP_ELCH2*SOEC*",[1]OUT_SyntheticFuels!$C$4:$C$1000))*1,("Var_cap"=[1]OUT_SyntheticFuels!$B$4:$B$1000)*1,[1]OUT_SyntheticFuels!O$4:O$1000)</f>
        <v>3.490270516642132E-3</v>
      </c>
      <c r="Q2026" s="1" cm="1">
        <f t="array" ref="Q2026">SUMPRODUCT(ISNUMBER(SEARCH("SUP_ELCH2*SOEC*",[1]OUT_SyntheticFuels!$C$4:$C$1000))*1,("Var_cap"=[1]OUT_SyntheticFuels!$B$4:$B$1000)*1,[1]OUT_SyntheticFuels!P$4:P$1000)</f>
        <v>6.419712578190526E-3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3.02853510727221E-6</v>
      </c>
      <c r="J2027" s="1">
        <f t="shared" ref="J2027" si="2199">SUM(J2028:J2029)</f>
        <v>6.5968516116185299E-6</v>
      </c>
      <c r="K2027" s="1">
        <f t="shared" ref="K2027" si="2200">SUM(K2028:K2029)</f>
        <v>1.357664437185431E-5</v>
      </c>
      <c r="L2027" s="1">
        <f t="shared" ref="L2027:O2027" si="2201">SUM(L2028:L2029)</f>
        <v>1.9649952443968438E-5</v>
      </c>
      <c r="M2027" s="1">
        <f t="shared" si="2201"/>
        <v>9.2281294258604986E-4</v>
      </c>
      <c r="N2027" s="1">
        <f t="shared" si="2201"/>
        <v>9.3791114508365791E-4</v>
      </c>
      <c r="O2027" s="1">
        <f t="shared" si="2201"/>
        <v>1.2922928071310391E-3</v>
      </c>
      <c r="P2027" s="1">
        <f>SUM(P2028:P2029)</f>
        <v>1.3131298401655215E-3</v>
      </c>
      <c r="Q2027" s="1">
        <f>SUM(Q2028:Q2029)</f>
        <v>2.7211453920373105E-3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3.02853510727221E-6</v>
      </c>
      <c r="J2028" s="1" cm="1">
        <f t="array" ref="J2028">SUMPRODUCT(ISNUMBER(SEARCH("SUP_NGAH2",[1]OUT_SyntheticFuels!$C$4:$C$1000))*1,("Var_cap"=[1]OUT_SyntheticFuels!$B$4:$B$1000)*1,[1]OUT_SyntheticFuels!I$4:I$1000)-J2029</f>
        <v>6.5968516116185299E-6</v>
      </c>
      <c r="K2028" s="1" cm="1">
        <f t="array" ref="K2028">SUMPRODUCT(ISNUMBER(SEARCH("SUP_NGAH2",[1]OUT_SyntheticFuels!$C$4:$C$1000))*1,("Var_cap"=[1]OUT_SyntheticFuels!$B$4:$B$1000)*1,[1]OUT_SyntheticFuels!J$4:J$1000)-K2029</f>
        <v>9.6251225871899584E-6</v>
      </c>
      <c r="L2028" s="1" cm="1">
        <f t="array" ref="L2028">SUMPRODUCT(ISNUMBER(SEARCH("SUP_NGAH2",[1]OUT_SyntheticFuels!$C$4:$C$1000))*1,("Var_cap"=[1]OUT_SyntheticFuels!$B$4:$B$1000)*1,[1]OUT_SyntheticFuels!K$4:K$1000)-L2029</f>
        <v>1.5322466031739508E-5</v>
      </c>
      <c r="M2028" s="1" cm="1">
        <f t="array" ref="M2028">SUMPRODUCT(ISNUMBER(SEARCH("SUP_NGAH2",[1]OUT_SyntheticFuels!$C$4:$C$1000))*1,("Var_cap"=[1]OUT_SyntheticFuels!$B$4:$B$1000)*1,[1]OUT_SyntheticFuels!L$4:L$1000)-M2029</f>
        <v>5.163896475458749E-4</v>
      </c>
      <c r="N2028" s="1" cm="1">
        <f t="array" ref="N2028">SUMPRODUCT(ISNUMBER(SEARCH("SUP_NGAH2",[1]OUT_SyntheticFuels!$C$4:$C$1000))*1,("Var_cap"=[1]OUT_SyntheticFuels!$B$4:$B$1000)*1,[1]OUT_SyntheticFuels!M$4:M$1000)-N2029</f>
        <v>5.2766348032140162E-4</v>
      </c>
      <c r="O2028" s="1" cm="1">
        <f t="array" ref="O2028">SUMPRODUCT(ISNUMBER(SEARCH("SUP_NGAH2",[1]OUT_SyntheticFuels!$C$4:$C$1000))*1,("Var_cap"=[1]OUT_SyntheticFuels!$B$4:$B$1000)*1,[1]OUT_SyntheticFuels!N$4:N$1000)-O2029</f>
        <v>7.8703423218353015E-4</v>
      </c>
      <c r="P2028" s="1" cm="1">
        <f t="array" ref="P2028">SUMPRODUCT(ISNUMBER(SEARCH("SUP_NGAH2",[1]OUT_SyntheticFuels!$C$4:$C$1000))*1,("Var_cap"=[1]OUT_SyntheticFuels!$B$4:$B$1000)*1,[1]OUT_SyntheticFuels!O$4:O$1000)-P2029</f>
        <v>7.983270829569223E-4</v>
      </c>
      <c r="Q2028" s="1" cm="1">
        <f t="array" ref="Q2028">SUMPRODUCT(ISNUMBER(SEARCH("SUP_NGAH2",[1]OUT_SyntheticFuels!$C$4:$C$1000))*1,("Var_cap"=[1]OUT_SyntheticFuels!$B$4:$B$1000)*1,[1]OUT_SyntheticFuels!P$4:P$1000)-Q2029</f>
        <v>1.7791177393048779E-3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3.9515217846643504E-6</v>
      </c>
      <c r="L2029" s="1" cm="1">
        <f t="array" ref="L2029">SUMPRODUCT(ISNUMBER(SEARCH("SUP_NGAH2CCS",[1]OUT_SyntheticFuels!$C$4:$C$1000))*1,("Var_cap"=[1]OUT_SyntheticFuels!$B$4:$B$1000)*1,[1]OUT_SyntheticFuels!K$4:K$1000)</f>
        <v>4.3274864122289292E-6</v>
      </c>
      <c r="M2029" s="1" cm="1">
        <f t="array" ref="M2029">SUMPRODUCT(ISNUMBER(SEARCH("SUP_NGAH2CCS",[1]OUT_SyntheticFuels!$C$4:$C$1000))*1,("Var_cap"=[1]OUT_SyntheticFuels!$B$4:$B$1000)*1,[1]OUT_SyntheticFuels!L$4:L$1000)</f>
        <v>4.0642329504017496E-4</v>
      </c>
      <c r="N2029" s="1" cm="1">
        <f t="array" ref="N2029">SUMPRODUCT(ISNUMBER(SEARCH("SUP_NGAH2CCS",[1]OUT_SyntheticFuels!$C$4:$C$1000))*1,("Var_cap"=[1]OUT_SyntheticFuels!$B$4:$B$1000)*1,[1]OUT_SyntheticFuels!M$4:M$1000)</f>
        <v>4.1024766476225629E-4</v>
      </c>
      <c r="O2029" s="1" cm="1">
        <f t="array" ref="O2029">SUMPRODUCT(ISNUMBER(SEARCH("SUP_NGAH2CCS",[1]OUT_SyntheticFuels!$C$4:$C$1000))*1,("Var_cap"=[1]OUT_SyntheticFuels!$B$4:$B$1000)*1,[1]OUT_SyntheticFuels!N$4:N$1000)</f>
        <v>5.0525857494750895E-4</v>
      </c>
      <c r="P2029" s="1" cm="1">
        <f t="array" ref="P2029">SUMPRODUCT(ISNUMBER(SEARCH("SUP_NGAH2CCS",[1]OUT_SyntheticFuels!$C$4:$C$1000))*1,("Var_cap"=[1]OUT_SyntheticFuels!$B$4:$B$1000)*1,[1]OUT_SyntheticFuels!O$4:O$1000)</f>
        <v>5.1480275720859918E-4</v>
      </c>
      <c r="Q2029" s="1" cm="1">
        <f t="array" ref="Q2029">SUMPRODUCT(ISNUMBER(SEARCH("SUP_NGAH2CCS",[1]OUT_SyntheticFuels!$C$4:$C$1000))*1,("Var_cap"=[1]OUT_SyntheticFuels!$B$4:$B$1000)*1,[1]OUT_SyntheticFuels!P$4:P$1000)</f>
        <v>9.4202765273243268E-4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3.4616105726348702E-4</v>
      </c>
      <c r="J2030" s="1">
        <f t="shared" ref="J2030" si="2206">SUM(J2031:J2032)</f>
        <v>4.8269542816024358E-2</v>
      </c>
      <c r="K2030" s="1">
        <f t="shared" ref="K2030" si="2207">SUM(K2031:K2032)</f>
        <v>4.8262140613555202E-2</v>
      </c>
      <c r="L2030" s="1">
        <f t="shared" ref="L2030:O2030" si="2208">SUM(L2031:L2032)</f>
        <v>4.8262908100862076E-2</v>
      </c>
      <c r="M2030" s="1">
        <f t="shared" si="2208"/>
        <v>5.4260331503594404E-2</v>
      </c>
      <c r="N2030" s="1">
        <f t="shared" si="2208"/>
        <v>0.19355418911709135</v>
      </c>
      <c r="O2030" s="1">
        <f t="shared" si="2208"/>
        <v>0.19701195106385019</v>
      </c>
      <c r="P2030" s="1">
        <f>SUM(P2031:P2032)</f>
        <v>0.28782609829560624</v>
      </c>
      <c r="Q2030" s="1">
        <f>SUM(Q2031:Q2032)</f>
        <v>0.28990856508629731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3.4616105726348702E-4</v>
      </c>
      <c r="J2031" s="1" cm="1">
        <f t="array" ref="J2031">SUMPRODUCT(ISNUMBER(SEARCH("SUP_WODH2",[1]OUT_SyntheticFuels!$C$4:$C$1000))*1,("Var_cap"=[1]OUT_SyntheticFuels!$B$4:$B$1000)*1,[1]OUT_SyntheticFuels!I$4:I$1000)-J2032</f>
        <v>4.8269542816024358E-2</v>
      </c>
      <c r="K2031" s="1" cm="1">
        <f t="array" ref="K2031">SUMPRODUCT(ISNUMBER(SEARCH("SUP_WODH2",[1]OUT_SyntheticFuels!$C$4:$C$1000))*1,("Var_cap"=[1]OUT_SyntheticFuels!$B$4:$B$1000)*1,[1]OUT_SyntheticFuels!J$4:J$1000)-K2032</f>
        <v>4.8262140613555202E-2</v>
      </c>
      <c r="L2031" s="1" cm="1">
        <f t="array" ref="L2031">SUMPRODUCT(ISNUMBER(SEARCH("SUP_WODH2",[1]OUT_SyntheticFuels!$C$4:$C$1000))*1,("Var_cap"=[1]OUT_SyntheticFuels!$B$4:$B$1000)*1,[1]OUT_SyntheticFuels!K$4:K$1000)-L2032</f>
        <v>4.8262908100862076E-2</v>
      </c>
      <c r="M2031" s="1" cm="1">
        <f t="array" ref="M2031">SUMPRODUCT(ISNUMBER(SEARCH("SUP_WODH2",[1]OUT_SyntheticFuels!$C$4:$C$1000))*1,("Var_cap"=[1]OUT_SyntheticFuels!$B$4:$B$1000)*1,[1]OUT_SyntheticFuels!L$4:L$1000)-M2032</f>
        <v>6.6441794896410222E-4</v>
      </c>
      <c r="N2031" s="1" cm="1">
        <f t="array" ref="N2031">SUMPRODUCT(ISNUMBER(SEARCH("SUP_WODH2",[1]OUT_SyntheticFuels!$C$4:$C$1000))*1,("Var_cap"=[1]OUT_SyntheticFuels!$B$4:$B$1000)*1,[1]OUT_SyntheticFuels!M$4:M$1000)-N2032</f>
        <v>2.9803115193519081E-4</v>
      </c>
      <c r="O2031" s="1" cm="1">
        <f t="array" ref="O2031">SUMPRODUCT(ISNUMBER(SEARCH("SUP_WODH2",[1]OUT_SyntheticFuels!$C$4:$C$1000))*1,("Var_cap"=[1]OUT_SyntheticFuels!$B$4:$B$1000)*1,[1]OUT_SyntheticFuels!N$4:N$1000)-O2032</f>
        <v>2.6463196692924629E-4</v>
      </c>
      <c r="P2031" s="1" cm="1">
        <f t="array" ref="P2031">SUMPRODUCT(ISNUMBER(SEARCH("SUP_WODH2",[1]OUT_SyntheticFuels!$C$4:$C$1000))*1,("Var_cap"=[1]OUT_SyntheticFuels!$B$4:$B$1000)*1,[1]OUT_SyntheticFuels!O$4:O$1000)-P2032</f>
        <v>2.6646880504338499E-4</v>
      </c>
      <c r="Q2031" s="1" cm="1">
        <f t="array" ref="Q2031">SUMPRODUCT(ISNUMBER(SEARCH("SUP_WODH2",[1]OUT_SyntheticFuels!$C$4:$C$1000))*1,("Var_cap"=[1]OUT_SyntheticFuels!$B$4:$B$1000)*1,[1]OUT_SyntheticFuels!P$4:P$1000)-Q2032</f>
        <v>5.09294209102229E-4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5.3595913554630302E-2</v>
      </c>
      <c r="N2032" s="1" cm="1">
        <f t="array" ref="N2032">SUMPRODUCT(ISNUMBER(SEARCH("SUP_WODH2CCS",[1]OUT_SyntheticFuels!$C$4:$C$1000))*1,("Var_cap"=[1]OUT_SyntheticFuels!$B$4:$B$1000)*1,[1]OUT_SyntheticFuels!M$4:M$1000)</f>
        <v>0.19325615796515616</v>
      </c>
      <c r="O2032" s="1" cm="1">
        <f t="array" ref="O2032">SUMPRODUCT(ISNUMBER(SEARCH("SUP_WODH2CCS",[1]OUT_SyntheticFuels!$C$4:$C$1000))*1,("Var_cap"=[1]OUT_SyntheticFuels!$B$4:$B$1000)*1,[1]OUT_SyntheticFuels!N$4:N$1000)</f>
        <v>0.19674731909692095</v>
      </c>
      <c r="P2032" s="1" cm="1">
        <f t="array" ref="P2032">SUMPRODUCT(ISNUMBER(SEARCH("SUP_WODH2CCS",[1]OUT_SyntheticFuels!$C$4:$C$1000))*1,("Var_cap"=[1]OUT_SyntheticFuels!$B$4:$B$1000)*1,[1]OUT_SyntheticFuels!O$4:O$1000)</f>
        <v>0.28755962949056285</v>
      </c>
      <c r="Q2032" s="1" cm="1">
        <f t="array" ref="Q2032">SUMPRODUCT(ISNUMBER(SEARCH("SUP_WODH2CCS",[1]OUT_SyntheticFuels!$C$4:$C$1000))*1,("Var_cap"=[1]OUT_SyntheticFuels!$B$4:$B$1000)*1,[1]OUT_SyntheticFuels!P$4:P$1000)</f>
        <v>0.28939927087719508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6.241133324402006E-2</v>
      </c>
      <c r="G2034" s="7" cm="1">
        <f t="array" ref="G2034">SUMPRODUCT(("CT_CWODBDS"=[1]OUT_SyntheticFuels!$C$4:$C$1000)*1,("Var_cap"=[1]OUT_SyntheticFuels!$B$4:$B$1000)*1,[1]OUT_SyntheticFuels!F$4:F$1000)</f>
        <v>6.2409421292782236E-2</v>
      </c>
      <c r="H2034" s="7" cm="1">
        <f t="array" ref="H2034">SUMPRODUCT(("CT_CWODBDS"=[1]OUT_SyntheticFuels!$C$4:$C$1000)*1,("Var_cap"=[1]OUT_SyntheticFuels!$B$4:$B$1000)*1,[1]OUT_SyntheticFuels!G$4:G$1000)</f>
        <v>3.0709684618825811E-4</v>
      </c>
      <c r="I2034" s="7" cm="1">
        <f t="array" ref="I2034">SUMPRODUCT(("CT_CWODBDS"=[1]OUT_SyntheticFuels!$C$4:$C$1000)*1,("Var_cap"=[1]OUT_SyntheticFuels!$B$4:$B$1000)*1,[1]OUT_SyntheticFuels!H$4:H$1000)</f>
        <v>2.9324064600248084E-4</v>
      </c>
      <c r="J2034" s="7" cm="1">
        <f t="array" ref="J2034">SUMPRODUCT(("CT_CWODBDS"=[1]OUT_SyntheticFuels!$C$4:$C$1000)*1,("Var_cap"=[1]OUT_SyntheticFuels!$B$4:$B$1000)*1,[1]OUT_SyntheticFuels!I$4:I$1000)</f>
        <v>2.2414120642334431E-4</v>
      </c>
      <c r="K2034" s="7" cm="1">
        <f t="array" ref="K2034">SUMPRODUCT(("CT_CWODBDS"=[1]OUT_SyntheticFuels!$C$4:$C$1000)*1,("Var_cap"=[1]OUT_SyntheticFuels!$B$4:$B$1000)*1,[1]OUT_SyntheticFuels!J$4:J$1000)</f>
        <v>1.598792158404039E-4</v>
      </c>
      <c r="L2034" s="7" cm="1">
        <f t="array" ref="L2034">SUMPRODUCT(("CT_CWODBDS"=[1]OUT_SyntheticFuels!$C$4:$C$1000)*1,("Var_cap"=[1]OUT_SyntheticFuels!$B$4:$B$1000)*1,[1]OUT_SyntheticFuels!K$4:K$1000)</f>
        <v>1.6437182582186222E-4</v>
      </c>
      <c r="M2034" s="7" cm="1">
        <f t="array" ref="M2034">SUMPRODUCT(("CT_CWODBDS"=[1]OUT_SyntheticFuels!$C$4:$C$1000)*1,("Var_cap"=[1]OUT_SyntheticFuels!$B$4:$B$1000)*1,[1]OUT_SyntheticFuels!L$4:L$1000)</f>
        <v>2.5877435033189405E-4</v>
      </c>
      <c r="N2034" s="7" cm="1">
        <f t="array" ref="N2034">SUMPRODUCT(("CT_CWODBDS"=[1]OUT_SyntheticFuels!$C$4:$C$1000)*1,("Var_cap"=[1]OUT_SyntheticFuels!$B$4:$B$1000)*1,[1]OUT_SyntheticFuels!M$4:M$1000)</f>
        <v>1.6489606626964707E-4</v>
      </c>
      <c r="O2034" s="7" cm="1">
        <f t="array" ref="O2034">SUMPRODUCT(("CT_CWODBDS"=[1]OUT_SyntheticFuels!$C$4:$C$1000)*1,("Var_cap"=[1]OUT_SyntheticFuels!$B$4:$B$1000)*1,[1]OUT_SyntheticFuels!N$4:N$1000)</f>
        <v>3.8520136526428995E-4</v>
      </c>
      <c r="P2034" s="7" cm="1">
        <f t="array" ref="P2034">SUMPRODUCT(("CT_CWODBDS"=[1]OUT_SyntheticFuels!$C$4:$C$1000)*1,("Var_cap"=[1]OUT_SyntheticFuels!$B$4:$B$1000)*1,[1]OUT_SyntheticFuels!O$4:O$1000)</f>
        <v>3.7304749910944658E-4</v>
      </c>
      <c r="Q2034" s="7" cm="1">
        <f t="array" ref="Q2034">SUMPRODUCT(("CT_CWODBDS"=[1]OUT_SyntheticFuels!$C$4:$C$1000)*1,("Var_cap"=[1]OUT_SyntheticFuels!$B$4:$B$1000)*1,[1]OUT_SyntheticFuels!P$4:P$1000)</f>
        <v>5.1358187784878698E-4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1.29668741665706E-4</v>
      </c>
      <c r="L2035" s="7" cm="1">
        <f t="array" ref="L2035">SUMPRODUCT(("CT_CWODBDSCCS"=[1]OUT_SyntheticFuels!$C$4:$C$1000)*1,("Var_cap"=[1]OUT_SyntheticFuels!$B$4:$B$1000)*1,[1]OUT_SyntheticFuels!K$4:K$1000)</f>
        <v>2.0058708073496199E-4</v>
      </c>
      <c r="M2035" s="7" cm="1">
        <f t="array" ref="M2035">SUMPRODUCT(("CT_CWODBDSCCS"=[1]OUT_SyntheticFuels!$C$4:$C$1000)*1,("Var_cap"=[1]OUT_SyntheticFuels!$B$4:$B$1000)*1,[1]OUT_SyntheticFuels!L$4:L$1000)</f>
        <v>0.211527385136977</v>
      </c>
      <c r="N2035" s="7" cm="1">
        <f t="array" ref="N2035">SUMPRODUCT(("CT_CWODBDSCCS"=[1]OUT_SyntheticFuels!$C$4:$C$1000)*1,("Var_cap"=[1]OUT_SyntheticFuels!$B$4:$B$1000)*1,[1]OUT_SyntheticFuels!M$4:M$1000)</f>
        <v>0.211544501966867</v>
      </c>
      <c r="O2035" s="7" cm="1">
        <f t="array" ref="O2035">SUMPRODUCT(("CT_CWODBDSCCS"=[1]OUT_SyntheticFuels!$C$4:$C$1000)*1,("Var_cap"=[1]OUT_SyntheticFuels!$B$4:$B$1000)*1,[1]OUT_SyntheticFuels!N$4:N$1000)</f>
        <v>0.211438459014997</v>
      </c>
      <c r="P2035" s="7" cm="1">
        <f t="array" ref="P2035">SUMPRODUCT(("CT_CWODBDSCCS"=[1]OUT_SyntheticFuels!$C$4:$C$1000)*1,("Var_cap"=[1]OUT_SyntheticFuels!$B$4:$B$1000)*1,[1]OUT_SyntheticFuels!O$4:O$1000)</f>
        <v>0.211396910900709</v>
      </c>
      <c r="Q2035" s="7" cm="1">
        <f t="array" ref="Q2035">SUMPRODUCT(("CT_CWODBDSCCS"=[1]OUT_SyntheticFuels!$C$4:$C$1000)*1,("Var_cap"=[1]OUT_SyntheticFuels!$B$4:$B$1000)*1,[1]OUT_SyntheticFuels!P$4:P$1000)</f>
        <v>0.20498163377743001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1.0428618723707511E-2</v>
      </c>
      <c r="G2036" s="7" cm="1">
        <f t="array" ref="G2036">SUMPRODUCT(("CT_CWODETH"=[1]OUT_SyntheticFuels!$C$4:$C$1000)*1,("Var_cap"=[1]OUT_SyntheticFuels!$B$4:$B$1000)*1,[1]OUT_SyntheticFuels!F$4:F$1000)</f>
        <v>1.0430595926906493E-2</v>
      </c>
      <c r="H2036" s="7" cm="1">
        <f t="array" ref="H2036">SUMPRODUCT(("CT_CWODETH"=[1]OUT_SyntheticFuels!$C$4:$C$1000)*1,("Var_cap"=[1]OUT_SyntheticFuels!$B$4:$B$1000)*1,[1]OUT_SyntheticFuels!G$4:G$1000)</f>
        <v>4.0353269505810883E-2</v>
      </c>
      <c r="I2036" s="7" cm="1">
        <f t="array" ref="I2036">SUMPRODUCT(("CT_CWODETH"=[1]OUT_SyntheticFuels!$C$4:$C$1000)*1,("Var_cap"=[1]OUT_SyntheticFuels!$B$4:$B$1000)*1,[1]OUT_SyntheticFuels!H$4:H$1000)</f>
        <v>5.2477149827669586E-3</v>
      </c>
      <c r="J2036" s="7" cm="1">
        <f t="array" ref="J2036">SUMPRODUCT(("CT_CWODETH"=[1]OUT_SyntheticFuels!$C$4:$C$1000)*1,("Var_cap"=[1]OUT_SyntheticFuels!$B$4:$B$1000)*1,[1]OUT_SyntheticFuels!I$4:I$1000)</f>
        <v>1.8770685748630001E-4</v>
      </c>
      <c r="K2036" s="7" cm="1">
        <f t="array" ref="K2036">SUMPRODUCT(("CT_CWODETH"=[1]OUT_SyntheticFuels!$C$4:$C$1000)*1,("Var_cap"=[1]OUT_SyntheticFuels!$B$4:$B$1000)*1,[1]OUT_SyntheticFuels!J$4:J$1000)</f>
        <v>1.6525225365270069E-4</v>
      </c>
      <c r="L2036" s="7" cm="1">
        <f t="array" ref="L2036">SUMPRODUCT(("CT_CWODETH"=[1]OUT_SyntheticFuels!$C$4:$C$1000)*1,("Var_cap"=[1]OUT_SyntheticFuels!$B$4:$B$1000)*1,[1]OUT_SyntheticFuels!K$4:K$1000)</f>
        <v>8.7581288260609597E-5</v>
      </c>
      <c r="M2036" s="7" cm="1">
        <f t="array" ref="M2036">SUMPRODUCT(("CT_CWODETH"=[1]OUT_SyntheticFuels!$C$4:$C$1000)*1,("Var_cap"=[1]OUT_SyntheticFuels!$B$4:$B$1000)*1,[1]OUT_SyntheticFuels!L$4:L$1000)</f>
        <v>1.5055675203031694E-4</v>
      </c>
      <c r="N2036" s="7" cm="1">
        <f t="array" ref="N2036">SUMPRODUCT(("CT_CWODETH"=[1]OUT_SyntheticFuels!$C$4:$C$1000)*1,("Var_cap"=[1]OUT_SyntheticFuels!$B$4:$B$1000)*1,[1]OUT_SyntheticFuels!M$4:M$1000)</f>
        <v>1.4829065264241017E-4</v>
      </c>
      <c r="O2036" s="7" cm="1">
        <f t="array" ref="O2036">SUMPRODUCT(("CT_CWODETH"=[1]OUT_SyntheticFuels!$C$4:$C$1000)*1,("Var_cap"=[1]OUT_SyntheticFuels!$B$4:$B$1000)*1,[1]OUT_SyntheticFuels!N$4:N$1000)</f>
        <v>3.243446620257315E-4</v>
      </c>
      <c r="P2036" s="7" cm="1">
        <f t="array" ref="P2036">SUMPRODUCT(("CT_CWODETH"=[1]OUT_SyntheticFuels!$C$4:$C$1000)*1,("Var_cap"=[1]OUT_SyntheticFuels!$B$4:$B$1000)*1,[1]OUT_SyntheticFuels!O$4:O$1000)</f>
        <v>2.6096640032038834E-4</v>
      </c>
      <c r="Q2036" s="7" cm="1">
        <f t="array" ref="Q2036">SUMPRODUCT(("CT_CWODETH"=[1]OUT_SyntheticFuels!$C$4:$C$1000)*1,("Var_cap"=[1]OUT_SyntheticFuels!$B$4:$B$1000)*1,[1]OUT_SyntheticFuels!P$4:P$1000)</f>
        <v>3.9569658148279877E-4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5.55369181042076E-5</v>
      </c>
      <c r="L2037" s="7" cm="1">
        <f t="array" ref="L2037">SUMPRODUCT(("CT_CWODETHCCS"=[1]OUT_SyntheticFuels!$C$4:$C$1000)*1,("Var_cap"=[1]OUT_SyntheticFuels!$B$4:$B$1000)*1,[1]OUT_SyntheticFuels!K$4:K$1000)</f>
        <v>1.03468065600966E-4</v>
      </c>
      <c r="M2037" s="7" cm="1">
        <f t="array" ref="M2037">SUMPRODUCT(("CT_CWODETHCCS"=[1]OUT_SyntheticFuels!$C$4:$C$1000)*1,("Var_cap"=[1]OUT_SyntheticFuels!$B$4:$B$1000)*1,[1]OUT_SyntheticFuels!L$4:L$1000)</f>
        <v>2.1953300327287801E-4</v>
      </c>
      <c r="N2037" s="7" cm="1">
        <f t="array" ref="N2037">SUMPRODUCT(("CT_CWODETHCCS"=[1]OUT_SyntheticFuels!$C$4:$C$1000)*1,("Var_cap"=[1]OUT_SyntheticFuels!$B$4:$B$1000)*1,[1]OUT_SyntheticFuels!M$4:M$1000)</f>
        <v>2.2788122122485799E-4</v>
      </c>
      <c r="O2037" s="7" cm="1">
        <f t="array" ref="O2037">SUMPRODUCT(("CT_CWODETHCCS"=[1]OUT_SyntheticFuels!$C$4:$C$1000)*1,("Var_cap"=[1]OUT_SyntheticFuels!$B$4:$B$1000)*1,[1]OUT_SyntheticFuels!N$4:N$1000)</f>
        <v>4.5402126631313602E-4</v>
      </c>
      <c r="P2037" s="7" cm="1">
        <f t="array" ref="P2037">SUMPRODUCT(("CT_CWODETHCCS"=[1]OUT_SyntheticFuels!$C$4:$C$1000)*1,("Var_cap"=[1]OUT_SyntheticFuels!$B$4:$B$1000)*1,[1]OUT_SyntheticFuels!O$4:O$1000)</f>
        <v>4.0859182732582599E-4</v>
      </c>
      <c r="Q2037" s="7" cm="1">
        <f t="array" ref="Q2037">SUMPRODUCT(("CT_CWODETHCCS"=[1]OUT_SyntheticFuels!$C$4:$C$1000)*1,("Var_cap"=[1]OUT_SyntheticFuels!$B$4:$B$1000)*1,[1]OUT_SyntheticFuels!P$4:P$1000)</f>
        <v>5.3916653605720296E-4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5.4761892237463097E-2</v>
      </c>
      <c r="G2038" s="7" cm="1">
        <f t="array" ref="G2038">SUMPRODUCT(("SUP_MNRBIO"=[1]OUT_SyntheticFuels!$C$4:$C$1000)*1,("Var_cap"=[1]OUT_SyntheticFuels!$B$4:$B$1000)*1,[1]OUT_SyntheticFuels!F$4:F$1000)</f>
        <v>0.16241064009025208</v>
      </c>
      <c r="H2038" s="7" cm="1">
        <f t="array" ref="H2038">SUMPRODUCT(("SUP_MNRBIO"=[1]OUT_SyntheticFuels!$C$4:$C$1000)*1,("Var_cap"=[1]OUT_SyntheticFuels!$B$4:$B$1000)*1,[1]OUT_SyntheticFuels!G$4:G$1000)</f>
        <v>0.1624155729871129</v>
      </c>
      <c r="I2038" s="7" cm="1">
        <f t="array" ref="I2038">SUMPRODUCT(("SUP_MNRBIO"=[1]OUT_SyntheticFuels!$C$4:$C$1000)*1,("Var_cap"=[1]OUT_SyntheticFuels!$B$4:$B$1000)*1,[1]OUT_SyntheticFuels!H$4:H$1000)</f>
        <v>0.16241382423819084</v>
      </c>
      <c r="J2038" s="7" cm="1">
        <f t="array" ref="J2038">SUMPRODUCT(("SUP_MNRBIO"=[1]OUT_SyntheticFuels!$C$4:$C$1000)*1,("Var_cap"=[1]OUT_SyntheticFuels!$B$4:$B$1000)*1,[1]OUT_SyntheticFuels!I$4:I$1000)</f>
        <v>0.16244896498715256</v>
      </c>
      <c r="K2038" s="7" cm="1">
        <f t="array" ref="K2038">SUMPRODUCT(("SUP_MNRBIO"=[1]OUT_SyntheticFuels!$C$4:$C$1000)*1,("Var_cap"=[1]OUT_SyntheticFuels!$B$4:$B$1000)*1,[1]OUT_SyntheticFuels!J$4:J$1000)</f>
        <v>0.16262133519322092</v>
      </c>
      <c r="L2038" s="7" cm="1">
        <f t="array" ref="L2038">SUMPRODUCT(("SUP_MNRBIO"=[1]OUT_SyntheticFuels!$C$4:$C$1000)*1,("Var_cap"=[1]OUT_SyntheticFuels!$B$4:$B$1000)*1,[1]OUT_SyntheticFuels!K$4:K$1000)</f>
        <v>0.21725364090781429</v>
      </c>
      <c r="M2038" s="7" cm="1">
        <f t="array" ref="M2038">SUMPRODUCT(("SUP_MNRBIO"=[1]OUT_SyntheticFuels!$C$4:$C$1000)*1,("Var_cap"=[1]OUT_SyntheticFuels!$B$4:$B$1000)*1,[1]OUT_SyntheticFuels!L$4:L$1000)</f>
        <v>0.21735775500964902</v>
      </c>
      <c r="N2038" s="7" cm="1">
        <f t="array" ref="N2038">SUMPRODUCT(("SUP_MNRBIO"=[1]OUT_SyntheticFuels!$C$4:$C$1000)*1,("Var_cap"=[1]OUT_SyntheticFuels!$B$4:$B$1000)*1,[1]OUT_SyntheticFuels!M$4:M$1000)</f>
        <v>0.21726692251245544</v>
      </c>
      <c r="O2038" s="7" cm="1">
        <f t="array" ref="O2038">SUMPRODUCT(("SUP_MNRBIO"=[1]OUT_SyntheticFuels!$C$4:$C$1000)*1,("Var_cap"=[1]OUT_SyntheticFuels!$B$4:$B$1000)*1,[1]OUT_SyntheticFuels!N$4:N$1000)</f>
        <v>0.24398188610654048</v>
      </c>
      <c r="P2038" s="7" cm="1">
        <f t="array" ref="P2038">SUMPRODUCT(("SUP_MNRBIO"=[1]OUT_SyntheticFuels!$C$4:$C$1000)*1,("Var_cap"=[1]OUT_SyntheticFuels!$B$4:$B$1000)*1,[1]OUT_SyntheticFuels!O$4:O$1000)</f>
        <v>0.24397152019236726</v>
      </c>
      <c r="Q2038" s="7" cm="1">
        <f t="array" ref="Q2038">SUMPRODUCT(("SUP_MNRBIO"=[1]OUT_SyntheticFuels!$C$4:$C$1000)*1,("Var_cap"=[1]OUT_SyntheticFuels!$B$4:$B$1000)*1,[1]OUT_SyntheticFuels!P$4:P$1000)</f>
        <v>0.24418207353622851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0.21267650707375155</v>
      </c>
      <c r="G2039" s="7" cm="1">
        <f t="array" ref="G2039">SUMPRODUCT(("SUP_WSTBIO"=[1]OUT_SyntheticFuels!$C$4:$C$1000)*1,("Var_cap"=[1]OUT_SyntheticFuels!$B$4:$B$1000)*1,[1]OUT_SyntheticFuels!F$4:F$1000)</f>
        <v>0.21712522323125341</v>
      </c>
      <c r="H2039" s="7" cm="1">
        <f t="array" ref="H2039">SUMPRODUCT(("SUP_WSTBIO"=[1]OUT_SyntheticFuels!$C$4:$C$1000)*1,("Var_cap"=[1]OUT_SyntheticFuels!$B$4:$B$1000)*1,[1]OUT_SyntheticFuels!G$4:G$1000)</f>
        <v>0.21712397691998236</v>
      </c>
      <c r="I2039" s="7" cm="1">
        <f t="array" ref="I2039">SUMPRODUCT(("SUP_WSTBIO"=[1]OUT_SyntheticFuels!$C$4:$C$1000)*1,("Var_cap"=[1]OUT_SyntheticFuels!$B$4:$B$1000)*1,[1]OUT_SyntheticFuels!H$4:H$1000)</f>
        <v>0.21924369420062143</v>
      </c>
      <c r="J2039" s="7" cm="1">
        <f t="array" ref="J2039">SUMPRODUCT(("SUP_WSTBIO"=[1]OUT_SyntheticFuels!$C$4:$C$1000)*1,("Var_cap"=[1]OUT_SyntheticFuels!$B$4:$B$1000)*1,[1]OUT_SyntheticFuels!I$4:I$1000)</f>
        <v>0.21878635145931474</v>
      </c>
      <c r="K2039" s="7" cm="1">
        <f t="array" ref="K2039">SUMPRODUCT(("SUP_WSTBIO"=[1]OUT_SyntheticFuels!$C$4:$C$1000)*1,("Var_cap"=[1]OUT_SyntheticFuels!$B$4:$B$1000)*1,[1]OUT_SyntheticFuels!J$4:J$1000)</f>
        <v>0.3176381494802914</v>
      </c>
      <c r="L2039" s="7" cm="1">
        <f t="array" ref="L2039">SUMPRODUCT(("SUP_WSTBIO"=[1]OUT_SyntheticFuels!$C$4:$C$1000)*1,("Var_cap"=[1]OUT_SyntheticFuels!$B$4:$B$1000)*1,[1]OUT_SyntheticFuels!K$4:K$1000)</f>
        <v>0.34794205445844845</v>
      </c>
      <c r="M2039" s="7" cm="1">
        <f t="array" ref="M2039">SUMPRODUCT(("SUP_WSTBIO"=[1]OUT_SyntheticFuels!$C$4:$C$1000)*1,("Var_cap"=[1]OUT_SyntheticFuels!$B$4:$B$1000)*1,[1]OUT_SyntheticFuels!L$4:L$1000)</f>
        <v>0.37191327503623034</v>
      </c>
      <c r="N2039" s="7" cm="1">
        <f t="array" ref="N2039">SUMPRODUCT(("SUP_WSTBIO"=[1]OUT_SyntheticFuels!$C$4:$C$1000)*1,("Var_cap"=[1]OUT_SyntheticFuels!$B$4:$B$1000)*1,[1]OUT_SyntheticFuels!M$4:M$1000)</f>
        <v>0.40026377720052198</v>
      </c>
      <c r="O2039" s="7" cm="1">
        <f t="array" ref="O2039">SUMPRODUCT(("SUP_WSTBIO"=[1]OUT_SyntheticFuels!$C$4:$C$1000)*1,("Var_cap"=[1]OUT_SyntheticFuels!$B$4:$B$1000)*1,[1]OUT_SyntheticFuels!N$4:N$1000)</f>
        <v>0.42757035304200552</v>
      </c>
      <c r="P2039" s="7" cm="1">
        <f t="array" ref="P2039">SUMPRODUCT(("SUP_WSTBIO"=[1]OUT_SyntheticFuels!$C$4:$C$1000)*1,("Var_cap"=[1]OUT_SyntheticFuels!$B$4:$B$1000)*1,[1]OUT_SyntheticFuels!O$4:O$1000)</f>
        <v>0.43083346060043981</v>
      </c>
      <c r="Q2039" s="7" cm="1">
        <f t="array" ref="Q2039">SUMPRODUCT(("SUP_WSTBIO"=[1]OUT_SyntheticFuels!$C$4:$C$1000)*1,("Var_cap"=[1]OUT_SyntheticFuels!$B$4:$B$1000)*1,[1]OUT_SyntheticFuels!P$4:P$1000)</f>
        <v>0.43113210043625588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1.4205274831004201E-4</v>
      </c>
      <c r="L2041" s="7" cm="1">
        <f t="array" ref="L2041">SUMPRODUCT(("SUP_WSTHTGBIO"=[1]OUT_SyntheticFuels!$C$4:$C$1000)*1,("Var_cap"=[1]OUT_SyntheticFuels!$B$4:$B$1000)*1,[1]OUT_SyntheticFuels!K$4:K$1000)</f>
        <v>3.240235364996334E-4</v>
      </c>
      <c r="M2041" s="7" cm="1">
        <f t="array" ref="M2041">SUMPRODUCT(("SUP_WSTHTGBIO"=[1]OUT_SyntheticFuels!$C$4:$C$1000)*1,("Var_cap"=[1]OUT_SyntheticFuels!$B$4:$B$1000)*1,[1]OUT_SyntheticFuels!L$4:L$1000)</f>
        <v>4.1297643636423699E-3</v>
      </c>
      <c r="N2041" s="7" cm="1">
        <f t="array" ref="N2041">SUMPRODUCT(("SUP_WSTHTGBIO"=[1]OUT_SyntheticFuels!$C$4:$C$1000)*1,("Var_cap"=[1]OUT_SyntheticFuels!$B$4:$B$1000)*1,[1]OUT_SyntheticFuels!M$4:M$1000)</f>
        <v>3.9890055192967518E-3</v>
      </c>
      <c r="O2041" s="7" cm="1">
        <f t="array" ref="O2041">SUMPRODUCT(("SUP_WSTHTGBIO"=[1]OUT_SyntheticFuels!$C$4:$C$1000)*1,("Var_cap"=[1]OUT_SyntheticFuels!$B$4:$B$1000)*1,[1]OUT_SyntheticFuels!N$4:N$1000)</f>
        <v>4.6616437228846792E-3</v>
      </c>
      <c r="P2041" s="7" cm="1">
        <f t="array" ref="P2041">SUMPRODUCT(("SUP_WSTHTGBIO"=[1]OUT_SyntheticFuels!$C$4:$C$1000)*1,("Var_cap"=[1]OUT_SyntheticFuels!$B$4:$B$1000)*1,[1]OUT_SyntheticFuels!O$4:O$1000)</f>
        <v>9.2823167870860045E-4</v>
      </c>
      <c r="Q2041" s="7" cm="1">
        <f t="array" ref="Q2041">SUMPRODUCT(("SUP_WSTHTGBIO"=[1]OUT_SyntheticFuels!$C$4:$C$1000)*1,("Var_cap"=[1]OUT_SyntheticFuels!$B$4:$B$1000)*1,[1]OUT_SyntheticFuels!P$4:P$1000)</f>
        <v>7.3967475775085897E-4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2.38579290145626E-5</v>
      </c>
      <c r="L2042" s="7" cm="1">
        <f t="array" ref="L2042">SUMPRODUCT(("SUP_WSTHTGBIOCCS"=[1]OUT_SyntheticFuels!$C$4:$C$1000)*1,("Var_cap"=[1]OUT_SyntheticFuels!$B$4:$B$1000)*1,[1]OUT_SyntheticFuels!K$4:K$1000)</f>
        <v>5.4828070769928991E-5</v>
      </c>
      <c r="M2042" s="7" cm="1">
        <f t="array" ref="M2042">SUMPRODUCT(("SUP_WSTHTGBIOCCS"=[1]OUT_SyntheticFuels!$C$4:$C$1000)*1,("Var_cap"=[1]OUT_SyntheticFuels!$B$4:$B$1000)*1,[1]OUT_SyntheticFuels!L$4:L$1000)</f>
        <v>2.332055116053845E-4</v>
      </c>
      <c r="N2042" s="7" cm="1">
        <f t="array" ref="N2042">SUMPRODUCT(("SUP_WSTHTGBIOCCS"=[1]OUT_SyntheticFuels!$C$4:$C$1000)*1,("Var_cap"=[1]OUT_SyntheticFuels!$B$4:$B$1000)*1,[1]OUT_SyntheticFuels!M$4:M$1000)</f>
        <v>1.3257286543286357E-4</v>
      </c>
      <c r="O2042" s="7" cm="1">
        <f t="array" ref="O2042">SUMPRODUCT(("SUP_WSTHTGBIOCCS"=[1]OUT_SyntheticFuels!$C$4:$C$1000)*1,("Var_cap"=[1]OUT_SyntheticFuels!$B$4:$B$1000)*1,[1]OUT_SyntheticFuels!N$4:N$1000)</f>
        <v>2.9507494967731036E-4</v>
      </c>
      <c r="P2042" s="7" cm="1">
        <f t="array" ref="P2042">SUMPRODUCT(("SUP_WSTHTGBIOCCS"=[1]OUT_SyntheticFuels!$C$4:$C$1000)*1,("Var_cap"=[1]OUT_SyntheticFuels!$B$4:$B$1000)*1,[1]OUT_SyntheticFuels!O$4:O$1000)</f>
        <v>2.6736120496378057E-4</v>
      </c>
      <c r="Q2042" s="7" cm="1">
        <f t="array" ref="Q2042">SUMPRODUCT(("SUP_WSTHTGBIOCCS"=[1]OUT_SyntheticFuels!$C$4:$C$1000)*1,("Var_cap"=[1]OUT_SyntheticFuels!$B$4:$B$1000)*1,[1]OUT_SyntheticFuels!P$4:P$1000)</f>
        <v>2.4190236582390185E-4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5.1962934757826702E-6</v>
      </c>
      <c r="G2043" s="7" cm="1">
        <f t="array" ref="G2043">SUMPRODUCT(("SUP_WODBIO"=[1]OUT_SyntheticFuels!$C$4:$C$1000)*1,("Var_cap"=[1]OUT_SyntheticFuels!$B$4:$B$1000)*1,[1]OUT_SyntheticFuels!F$4:F$1000)</f>
        <v>8.4717617723310094E-5</v>
      </c>
      <c r="H2043" s="7" cm="1">
        <f t="array" ref="H2043">SUMPRODUCT(("SUP_WODBIO"=[1]OUT_SyntheticFuels!$C$4:$C$1000)*1,("Var_cap"=[1]OUT_SyntheticFuels!$B$4:$B$1000)*1,[1]OUT_SyntheticFuels!G$4:G$1000)</f>
        <v>8.7792567196486626E-5</v>
      </c>
      <c r="I2043" s="7" cm="1">
        <f t="array" ref="I2043">SUMPRODUCT(("SUP_WODBIO"=[1]OUT_SyntheticFuels!$C$4:$C$1000)*1,("Var_cap"=[1]OUT_SyntheticFuels!$B$4:$B$1000)*1,[1]OUT_SyntheticFuels!H$4:H$1000)</f>
        <v>8.9323737166898147E-5</v>
      </c>
      <c r="J2043" s="7" cm="1">
        <f t="array" ref="J2043">SUMPRODUCT(("SUP_WODBIO"=[1]OUT_SyntheticFuels!$C$4:$C$1000)*1,("Var_cap"=[1]OUT_SyntheticFuels!$B$4:$B$1000)*1,[1]OUT_SyntheticFuels!I$4:I$1000)</f>
        <v>1.637133607147453E-4</v>
      </c>
      <c r="K2043" s="7" cm="1">
        <f t="array" ref="K2043">SUMPRODUCT(("SUP_WODBIO"=[1]OUT_SyntheticFuels!$C$4:$C$1000)*1,("Var_cap"=[1]OUT_SyntheticFuels!$B$4:$B$1000)*1,[1]OUT_SyntheticFuels!J$4:J$1000)</f>
        <v>1.347118230953668E-4</v>
      </c>
      <c r="L2043" s="7" cm="1">
        <f t="array" ref="L2043">SUMPRODUCT(("SUP_WODBIO"=[1]OUT_SyntheticFuels!$C$4:$C$1000)*1,("Var_cap"=[1]OUT_SyntheticFuels!$B$4:$B$1000)*1,[1]OUT_SyntheticFuels!K$4:K$1000)</f>
        <v>1.5077924716544005E-4</v>
      </c>
      <c r="M2043" s="7" cm="1">
        <f t="array" ref="M2043">SUMPRODUCT(("SUP_WODBIO"=[1]OUT_SyntheticFuels!$C$4:$C$1000)*1,("Var_cap"=[1]OUT_SyntheticFuels!$B$4:$B$1000)*1,[1]OUT_SyntheticFuels!L$4:L$1000)</f>
        <v>1.7640163307586489E-4</v>
      </c>
      <c r="N2043" s="7" cm="1">
        <f t="array" ref="N2043">SUMPRODUCT(("SUP_WODBIO"=[1]OUT_SyntheticFuels!$C$4:$C$1000)*1,("Var_cap"=[1]OUT_SyntheticFuels!$B$4:$B$1000)*1,[1]OUT_SyntheticFuels!M$4:M$1000)</f>
        <v>1.2616696830907673E-4</v>
      </c>
      <c r="O2043" s="7" cm="1">
        <f t="array" ref="O2043">SUMPRODUCT(("SUP_WODBIO"=[1]OUT_SyntheticFuels!$C$4:$C$1000)*1,("Var_cap"=[1]OUT_SyntheticFuels!$B$4:$B$1000)*1,[1]OUT_SyntheticFuels!N$4:N$1000)</f>
        <v>2.2632948463391782E-4</v>
      </c>
      <c r="P2043" s="7" cm="1">
        <f t="array" ref="P2043">SUMPRODUCT(("SUP_WODBIO"=[1]OUT_SyntheticFuels!$C$4:$C$1000)*1,("Var_cap"=[1]OUT_SyntheticFuels!$B$4:$B$1000)*1,[1]OUT_SyntheticFuels!O$4:O$1000)</f>
        <v>1.9660061808091927E-4</v>
      </c>
      <c r="Q2043" s="7" cm="1">
        <f t="array" ref="Q2043">SUMPRODUCT(("SUP_WODBIO"=[1]OUT_SyntheticFuels!$C$4:$C$1000)*1,("Var_cap"=[1]OUT_SyntheticFuels!$B$4:$B$1000)*1,[1]OUT_SyntheticFuels!P$4:P$1000)</f>
        <v>4.9520881511050971E-4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9.0680755948751194E-5</v>
      </c>
      <c r="L2044" s="7" cm="1">
        <f t="array" ref="L2044">SUMPRODUCT(("SUP_WODBIOCCS"=[1]OUT_SyntheticFuels!$C$4:$C$1000)*1,("Var_cap"=[1]OUT_SyntheticFuels!$B$4:$B$1000)*1,[1]OUT_SyntheticFuels!K$4:K$1000)</f>
        <v>1.23099021980146E-4</v>
      </c>
      <c r="M2044" s="7" cm="1">
        <f t="array" ref="M2044">SUMPRODUCT(("SUP_WODBIOCCS"=[1]OUT_SyntheticFuels!$C$4:$C$1000)*1,("Var_cap"=[1]OUT_SyntheticFuels!$B$4:$B$1000)*1,[1]OUT_SyntheticFuels!L$4:L$1000)</f>
        <v>1.9487203229087599E-4</v>
      </c>
      <c r="N2044" s="7" cm="1">
        <f t="array" ref="N2044">SUMPRODUCT(("SUP_WODBIOCCS"=[1]OUT_SyntheticFuels!$C$4:$C$1000)*1,("Var_cap"=[1]OUT_SyntheticFuels!$B$4:$B$1000)*1,[1]OUT_SyntheticFuels!M$4:M$1000)</f>
        <v>2.57981116115403E-4</v>
      </c>
      <c r="O2044" s="7" cm="1">
        <f t="array" ref="O2044">SUMPRODUCT(("SUP_WODBIOCCS"=[1]OUT_SyntheticFuels!$C$4:$C$1000)*1,("Var_cap"=[1]OUT_SyntheticFuels!$B$4:$B$1000)*1,[1]OUT_SyntheticFuels!N$4:N$1000)</f>
        <v>3.6494830732972599E-4</v>
      </c>
      <c r="P2044" s="7" cm="1">
        <f t="array" ref="P2044">SUMPRODUCT(("SUP_WODBIOCCS"=[1]OUT_SyntheticFuels!$C$4:$C$1000)*1,("Var_cap"=[1]OUT_SyntheticFuels!$B$4:$B$1000)*1,[1]OUT_SyntheticFuels!O$4:O$1000)</f>
        <v>3.7386879339619701E-4</v>
      </c>
      <c r="Q2044" s="7" cm="1">
        <f t="array" ref="Q2044">SUMPRODUCT(("SUP_WODBIOCCS"=[1]OUT_SyntheticFuels!$C$4:$C$1000)*1,("Var_cap"=[1]OUT_SyntheticFuels!$B$4:$B$1000)*1,[1]OUT_SyntheticFuels!P$4:P$1000)</f>
        <v>6.1527493574144404E-4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4.225495187346523E-2</v>
      </c>
      <c r="G2045" s="7" cm="1">
        <f t="array" ref="G2045">SUMPRODUCT(("SUP_BIONGA"=[1]OUT_SyntheticFuels!$C$4:$C$1000)*1,("Var_cap"=[1]OUT_SyntheticFuels!$B$4:$B$1000)*1,[1]OUT_SyntheticFuels!F$4:F$1000)</f>
        <v>0.11235645996165106</v>
      </c>
      <c r="H2045" s="7" cm="1">
        <f t="array" ref="H2045">SUMPRODUCT(("SUP_BIONGA"=[1]OUT_SyntheticFuels!$C$4:$C$1000)*1,("Var_cap"=[1]OUT_SyntheticFuels!$B$4:$B$1000)*1,[1]OUT_SyntheticFuels!G$4:G$1000)</f>
        <v>8.8383037104386608E-2</v>
      </c>
      <c r="I2045" s="7" cm="1">
        <f t="array" ref="I2045">SUMPRODUCT(("SUP_BIONGA"=[1]OUT_SyntheticFuels!$C$4:$C$1000)*1,("Var_cap"=[1]OUT_SyntheticFuels!$B$4:$B$1000)*1,[1]OUT_SyntheticFuels!H$4:H$1000)</f>
        <v>8.7359565990972596E-2</v>
      </c>
      <c r="J2045" s="7" cm="1">
        <f t="array" ref="J2045">SUMPRODUCT(("SUP_BIONGA"=[1]OUT_SyntheticFuels!$C$4:$C$1000)*1,("Var_cap"=[1]OUT_SyntheticFuels!$B$4:$B$1000)*1,[1]OUT_SyntheticFuels!I$4:I$1000)</f>
        <v>8.6165980311200166E-2</v>
      </c>
      <c r="K2045" s="7" cm="1">
        <f t="array" ref="K2045">SUMPRODUCT(("SUP_BIONGA"=[1]OUT_SyntheticFuels!$C$4:$C$1000)*1,("Var_cap"=[1]OUT_SyntheticFuels!$B$4:$B$1000)*1,[1]OUT_SyntheticFuels!J$4:J$1000)</f>
        <v>0.11439045447522658</v>
      </c>
      <c r="L2045" s="7" cm="1">
        <f t="array" ref="L2045">SUMPRODUCT(("SUP_BIONGA"=[1]OUT_SyntheticFuels!$C$4:$C$1000)*1,("Var_cap"=[1]OUT_SyntheticFuels!$B$4:$B$1000)*1,[1]OUT_SyntheticFuels!K$4:K$1000)</f>
        <v>0.18134333298981453</v>
      </c>
      <c r="M2045" s="7" cm="1">
        <f t="array" ref="M2045">SUMPRODUCT(("SUP_BIONGA"=[1]OUT_SyntheticFuels!$C$4:$C$1000)*1,("Var_cap"=[1]OUT_SyntheticFuels!$B$4:$B$1000)*1,[1]OUT_SyntheticFuels!L$4:L$1000)</f>
        <v>0.20958703457952824</v>
      </c>
      <c r="N2045" s="7" cm="1">
        <f t="array" ref="N2045">SUMPRODUCT(("SUP_BIONGA"=[1]OUT_SyntheticFuels!$C$4:$C$1000)*1,("Var_cap"=[1]OUT_SyntheticFuels!$B$4:$B$1000)*1,[1]OUT_SyntheticFuels!M$4:M$1000)</f>
        <v>0.27713141601129154</v>
      </c>
      <c r="O2045" s="7" cm="1">
        <f t="array" ref="O2045">SUMPRODUCT(("SUP_BIONGA"=[1]OUT_SyntheticFuels!$C$4:$C$1000)*1,("Var_cap"=[1]OUT_SyntheticFuels!$B$4:$B$1000)*1,[1]OUT_SyntheticFuels!N$4:N$1000)</f>
        <v>0.30141898440431869</v>
      </c>
      <c r="P2045" s="7" cm="1">
        <f t="array" ref="P2045">SUMPRODUCT(("SUP_BIONGA"=[1]OUT_SyntheticFuels!$C$4:$C$1000)*1,("Var_cap"=[1]OUT_SyntheticFuels!$B$4:$B$1000)*1,[1]OUT_SyntheticFuels!O$4:O$1000)</f>
        <v>0.30144942175257422</v>
      </c>
      <c r="Q2045" s="7" cm="1">
        <f t="array" ref="Q2045">SUMPRODUCT(("SUP_BIONGA"=[1]OUT_SyntheticFuels!$C$4:$C$1000)*1,("Var_cap"=[1]OUT_SyntheticFuels!$B$4:$B$1000)*1,[1]OUT_SyntheticFuels!P$4:P$1000)</f>
        <v>0.30163629652116708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0.35932827573486026</v>
      </c>
      <c r="G2046" s="7" cm="1">
        <f t="array" ref="G2046">SUMPRODUCT(("CT_CWODPLT"=[1]OUT_SyntheticFuels!$C$4:$C$1000)*1,("Var_cap"=[1]OUT_SyntheticFuels!$B$4:$B$1000)*1,[1]OUT_SyntheticFuels!F$4:F$1000)</f>
        <v>0.40967919317590651</v>
      </c>
      <c r="H2046" s="7" cm="1">
        <f t="array" ref="H2046">SUMPRODUCT(("CT_CWODPLT"=[1]OUT_SyntheticFuels!$C$4:$C$1000)*1,("Var_cap"=[1]OUT_SyntheticFuels!$B$4:$B$1000)*1,[1]OUT_SyntheticFuels!G$4:G$1000)</f>
        <v>0.39316606504280815</v>
      </c>
      <c r="I2046" s="7" cm="1">
        <f t="array" ref="I2046">SUMPRODUCT(("CT_CWODPLT"=[1]OUT_SyntheticFuels!$C$4:$C$1000)*1,("Var_cap"=[1]OUT_SyntheticFuels!$B$4:$B$1000)*1,[1]OUT_SyntheticFuels!H$4:H$1000)</f>
        <v>0.39315850783636913</v>
      </c>
      <c r="J2046" s="7" cm="1">
        <f t="array" ref="J2046">SUMPRODUCT(("CT_CWODPLT"=[1]OUT_SyntheticFuels!$C$4:$C$1000)*1,("Var_cap"=[1]OUT_SyntheticFuels!$B$4:$B$1000)*1,[1]OUT_SyntheticFuels!I$4:I$1000)</f>
        <v>0.41879121650924145</v>
      </c>
      <c r="K2046" s="7" cm="1">
        <f t="array" ref="K2046">SUMPRODUCT(("CT_CWODPLT"=[1]OUT_SyntheticFuels!$C$4:$C$1000)*1,("Var_cap"=[1]OUT_SyntheticFuels!$B$4:$B$1000)*1,[1]OUT_SyntheticFuels!J$4:J$1000)</f>
        <v>0.43330117138918917</v>
      </c>
      <c r="L2046" s="7" cm="1">
        <f t="array" ref="L2046">SUMPRODUCT(("CT_CWODPLT"=[1]OUT_SyntheticFuels!$C$4:$C$1000)*1,("Var_cap"=[1]OUT_SyntheticFuels!$B$4:$B$1000)*1,[1]OUT_SyntheticFuels!K$4:K$1000)</f>
        <v>0.44041791554489446</v>
      </c>
      <c r="M2046" s="7" cm="1">
        <f t="array" ref="M2046">SUMPRODUCT(("CT_CWODPLT"=[1]OUT_SyntheticFuels!$C$4:$C$1000)*1,("Var_cap"=[1]OUT_SyntheticFuels!$B$4:$B$1000)*1,[1]OUT_SyntheticFuels!L$4:L$1000)</f>
        <v>0.44278456555126128</v>
      </c>
      <c r="N2046" s="7" cm="1">
        <f t="array" ref="N2046">SUMPRODUCT(("CT_CWODPLT"=[1]OUT_SyntheticFuels!$C$4:$C$1000)*1,("Var_cap"=[1]OUT_SyntheticFuels!$B$4:$B$1000)*1,[1]OUT_SyntheticFuels!M$4:M$1000)</f>
        <v>0.43137138483318405</v>
      </c>
      <c r="O2046" s="7" cm="1">
        <f t="array" ref="O2046">SUMPRODUCT(("CT_CWODPLT"=[1]OUT_SyntheticFuels!$C$4:$C$1000)*1,("Var_cap"=[1]OUT_SyntheticFuels!$B$4:$B$1000)*1,[1]OUT_SyntheticFuels!N$4:N$1000)</f>
        <v>0.44861554763895811</v>
      </c>
      <c r="P2046" s="7" cm="1">
        <f t="array" ref="P2046">SUMPRODUCT(("CT_CWODPLT"=[1]OUT_SyntheticFuels!$C$4:$C$1000)*1,("Var_cap"=[1]OUT_SyntheticFuels!$B$4:$B$1000)*1,[1]OUT_SyntheticFuels!O$4:O$1000)</f>
        <v>0.43471868816312331</v>
      </c>
      <c r="Q2046" s="7" cm="1">
        <f t="array" ref="Q2046">SUMPRODUCT(("CT_CWODPLT"=[1]OUT_SyntheticFuels!$C$4:$C$1000)*1,("Var_cap"=[1]OUT_SyntheticFuels!$B$4:$B$1000)*1,[1]OUT_SyntheticFuels!P$4:P$1000)</f>
        <v>0.4325701147169142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4.4684860012054504E-6</v>
      </c>
      <c r="J2047" s="7" cm="1">
        <f t="array" ref="J2047">SUMPRODUCT(("SUP_H2NGA"=[1]OUT_SyntheticFuels!$C$4:$C$1000)*1,("Var_cap"=[1]OUT_SyntheticFuels!$B$4:$B$1000)*1,[1]OUT_SyntheticFuels!I$4:I$1000)</f>
        <v>1.5533617788217439E-5</v>
      </c>
      <c r="K2047" s="7" cm="1">
        <f t="array" ref="K2047">SUMPRODUCT(("SUP_H2NGA"=[1]OUT_SyntheticFuels!$C$4:$C$1000)*1,("Var_cap"=[1]OUT_SyntheticFuels!$B$4:$B$1000)*1,[1]OUT_SyntheticFuels!J$4:J$1000)</f>
        <v>0.13209629695869696</v>
      </c>
      <c r="L2047" s="7" cm="1">
        <f t="array" ref="L2047">SUMPRODUCT(("SUP_H2NGA"=[1]OUT_SyntheticFuels!$C$4:$C$1000)*1,("Var_cap"=[1]OUT_SyntheticFuels!$B$4:$B$1000)*1,[1]OUT_SyntheticFuels!K$4:K$1000)</f>
        <v>0.7079394360893152</v>
      </c>
      <c r="M2047" s="7" cm="1">
        <f t="array" ref="M2047">SUMPRODUCT(("SUP_H2NGA"=[1]OUT_SyntheticFuels!$C$4:$C$1000)*1,("Var_cap"=[1]OUT_SyntheticFuels!$B$4:$B$1000)*1,[1]OUT_SyntheticFuels!L$4:L$1000)</f>
        <v>1.5083444166968476</v>
      </c>
      <c r="N2047" s="7" cm="1">
        <f t="array" ref="N2047">SUMPRODUCT(("SUP_H2NGA"=[1]OUT_SyntheticFuels!$C$4:$C$1000)*1,("Var_cap"=[1]OUT_SyntheticFuels!$B$4:$B$1000)*1,[1]OUT_SyntheticFuels!M$4:M$1000)</f>
        <v>1.5084730279942757</v>
      </c>
      <c r="O2047" s="7" cm="1">
        <f t="array" ref="O2047">SUMPRODUCT(("SUP_H2NGA"=[1]OUT_SyntheticFuels!$C$4:$C$1000)*1,("Var_cap"=[1]OUT_SyntheticFuels!$B$4:$B$1000)*1,[1]OUT_SyntheticFuels!N$4:N$1000)</f>
        <v>1.509258820224658</v>
      </c>
      <c r="P2047" s="7" cm="1">
        <f t="array" ref="P2047">SUMPRODUCT(("SUP_H2NGA"=[1]OUT_SyntheticFuels!$C$4:$C$1000)*1,("Var_cap"=[1]OUT_SyntheticFuels!$B$4:$B$1000)*1,[1]OUT_SyntheticFuels!O$4:O$1000)</f>
        <v>1.5368851882112911</v>
      </c>
      <c r="Q2047" s="7" cm="1">
        <f t="array" ref="Q2047">SUMPRODUCT(("SUP_H2NGA"=[1]OUT_SyntheticFuels!$C$4:$C$1000)*1,("Var_cap"=[1]OUT_SyntheticFuels!$B$4:$B$1000)*1,[1]OUT_SyntheticFuels!P$4:P$1000)</f>
        <v>1.4777069072941054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6.60439227676976E-6</v>
      </c>
      <c r="J2048" s="7" cm="1">
        <f t="array" ref="J2048">SUMPRODUCT(("SUP_H2DSL"=[1]OUT_SyntheticFuels!$C$4:$C$1000)*1,("Var_cap"=[1]OUT_SyntheticFuels!$B$4:$B$1000)*1,[1]OUT_SyntheticFuels!I$4:I$1000)</f>
        <v>3.0948007766510182E-5</v>
      </c>
      <c r="K2048" s="7" cm="1">
        <f t="array" ref="K2048">SUMPRODUCT(("SUP_H2DSL"=[1]OUT_SyntheticFuels!$C$4:$C$1000)*1,("Var_cap"=[1]OUT_SyntheticFuels!$B$4:$B$1000)*1,[1]OUT_SyntheticFuels!J$4:J$1000)</f>
        <v>0.15096528583983942</v>
      </c>
      <c r="L2048" s="7" cm="1">
        <f t="array" ref="L2048">SUMPRODUCT(("SUP_H2DSL"=[1]OUT_SyntheticFuels!$C$4:$C$1000)*1,("Var_cap"=[1]OUT_SyntheticFuels!$B$4:$B$1000)*1,[1]OUT_SyntheticFuels!K$4:K$1000)</f>
        <v>0.15099197455876109</v>
      </c>
      <c r="M2048" s="7" cm="1">
        <f t="array" ref="M2048">SUMPRODUCT(("SUP_H2DSL"=[1]OUT_SyntheticFuels!$C$4:$C$1000)*1,("Var_cap"=[1]OUT_SyntheticFuels!$B$4:$B$1000)*1,[1]OUT_SyntheticFuels!L$4:L$1000)</f>
        <v>0.15101486870902175</v>
      </c>
      <c r="N2048" s="7" cm="1">
        <f t="array" ref="N2048">SUMPRODUCT(("SUP_H2DSL"=[1]OUT_SyntheticFuels!$C$4:$C$1000)*1,("Var_cap"=[1]OUT_SyntheticFuels!$B$4:$B$1000)*1,[1]OUT_SyntheticFuels!M$4:M$1000)</f>
        <v>0.1395338084356493</v>
      </c>
      <c r="O2048" s="7" cm="1">
        <f t="array" ref="O2048">SUMPRODUCT(("SUP_H2DSL"=[1]OUT_SyntheticFuels!$C$4:$C$1000)*1,("Var_cap"=[1]OUT_SyntheticFuels!$B$4:$B$1000)*1,[1]OUT_SyntheticFuels!N$4:N$1000)</f>
        <v>5.6767928917291773E-2</v>
      </c>
      <c r="P2048" s="7" cm="1">
        <f t="array" ref="P2048">SUMPRODUCT(("SUP_H2DSL"=[1]OUT_SyntheticFuels!$C$4:$C$1000)*1,("Var_cap"=[1]OUT_SyntheticFuels!$B$4:$B$1000)*1,[1]OUT_SyntheticFuels!O$4:O$1000)</f>
        <v>5.6748422095461097E-2</v>
      </c>
      <c r="Q2048" s="7" cm="1">
        <f t="array" ref="Q2048">SUMPRODUCT(("SUP_H2DSL"=[1]OUT_SyntheticFuels!$C$4:$C$1000)*1,("Var_cap"=[1]OUT_SyntheticFuels!$B$4:$B$1000)*1,[1]OUT_SyntheticFuels!P$4:P$1000)</f>
        <v>4.8369635702001867E-2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6.3529478417274903E-6</v>
      </c>
      <c r="J2049" s="7" cm="1">
        <f t="array" ref="J2049">SUMPRODUCT(("SUP_H2GSL"=[1]OUT_SyntheticFuels!$C$4:$C$1000)*1,("Var_cap"=[1]OUT_SyntheticFuels!$B$4:$B$1000)*1,[1]OUT_SyntheticFuels!I$4:I$1000)</f>
        <v>3.715482913008641E-5</v>
      </c>
      <c r="K2049" s="7" cm="1">
        <f t="array" ref="K2049">SUMPRODUCT(("SUP_H2GSL"=[1]OUT_SyntheticFuels!$C$4:$C$1000)*1,("Var_cap"=[1]OUT_SyntheticFuels!$B$4:$B$1000)*1,[1]OUT_SyntheticFuels!J$4:J$1000)</f>
        <v>0.22806404582209019</v>
      </c>
      <c r="L2049" s="7" cm="1">
        <f t="array" ref="L2049">SUMPRODUCT(("SUP_H2GSL"=[1]OUT_SyntheticFuels!$C$4:$C$1000)*1,("Var_cap"=[1]OUT_SyntheticFuels!$B$4:$B$1000)*1,[1]OUT_SyntheticFuels!K$4:K$1000)</f>
        <v>0.22807941918696828</v>
      </c>
      <c r="M2049" s="7" cm="1">
        <f t="array" ref="M2049">SUMPRODUCT(("SUP_H2GSL"=[1]OUT_SyntheticFuels!$C$4:$C$1000)*1,("Var_cap"=[1]OUT_SyntheticFuels!$B$4:$B$1000)*1,[1]OUT_SyntheticFuels!L$4:L$1000)</f>
        <v>0.124069204885882</v>
      </c>
      <c r="N2049" s="7" cm="1">
        <f t="array" ref="N2049">SUMPRODUCT(("SUP_H2GSL"=[1]OUT_SyntheticFuels!$C$4:$C$1000)*1,("Var_cap"=[1]OUT_SyntheticFuels!$B$4:$B$1000)*1,[1]OUT_SyntheticFuels!M$4:M$1000)</f>
        <v>0.10750956800293381</v>
      </c>
      <c r="O2049" s="7" cm="1">
        <f t="array" ref="O2049">SUMPRODUCT(("SUP_H2GSL"=[1]OUT_SyntheticFuels!$C$4:$C$1000)*1,("Var_cap"=[1]OUT_SyntheticFuels!$B$4:$B$1000)*1,[1]OUT_SyntheticFuels!N$4:N$1000)</f>
        <v>3.8547781134135907E-2</v>
      </c>
      <c r="P2049" s="7" cm="1">
        <f t="array" ref="P2049">SUMPRODUCT(("SUP_H2GSL"=[1]OUT_SyntheticFuels!$C$4:$C$1000)*1,("Var_cap"=[1]OUT_SyntheticFuels!$B$4:$B$1000)*1,[1]OUT_SyntheticFuels!O$4:O$1000)</f>
        <v>3.8540275445083962E-2</v>
      </c>
      <c r="Q2049" s="7" cm="1">
        <f t="array" ref="Q2049">SUMPRODUCT(("SUP_H2GSL"=[1]OUT_SyntheticFuels!$C$4:$C$1000)*1,("Var_cap"=[1]OUT_SyntheticFuels!$B$4:$B$1000)*1,[1]OUT_SyntheticFuels!P$4:P$1000)</f>
        <v>3.8668362398467798E-2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1.691104677695247E-2</v>
      </c>
      <c r="G2050" s="3">
        <f t="shared" si="2211"/>
        <v>1.3433651693094206</v>
      </c>
      <c r="H2050" s="3">
        <f t="shared" si="2211"/>
        <v>5.1915209038710897</v>
      </c>
      <c r="I2050" s="3">
        <f t="shared" si="2211"/>
        <v>4.6791890770993279</v>
      </c>
      <c r="J2050" s="3">
        <f t="shared" si="2211"/>
        <v>13.943479294866076</v>
      </c>
      <c r="K2050" s="3">
        <f t="shared" si="2211"/>
        <v>13.346003465228126</v>
      </c>
      <c r="L2050" s="3">
        <f t="shared" ref="L2050:O2050" si="2212">SUM(L2051,L2053,L2057,L2061,L2077,L2084,L2092,L2094,L2102,L2106,L2100)</f>
        <v>11.184878171140102</v>
      </c>
      <c r="M2050" s="3">
        <f t="shared" si="2212"/>
        <v>6.9730124122008545</v>
      </c>
      <c r="N2050" s="3">
        <f t="shared" si="2212"/>
        <v>11.243615267817761</v>
      </c>
      <c r="O2050" s="3">
        <f t="shared" si="2212"/>
        <v>13.66862385186724</v>
      </c>
      <c r="P2050" s="3">
        <f>SUM(P2051,P2053,P2057,P2061,P2077,P2084,P2092,P2094,P2102,P2106,P2100)</f>
        <v>11.457964927947605</v>
      </c>
      <c r="Q2050" s="3">
        <f>SUM(Q2051,Q2053,Q2057,Q2061,Q2077,Q2084,Q2092,Q2094,Q2102,Q2106,Q2100)</f>
        <v>9.1221976676032721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1.23260166572423</v>
      </c>
      <c r="H2051" s="1">
        <f t="shared" si="2215"/>
        <v>0.82107353672310601</v>
      </c>
      <c r="I2051" s="1">
        <f t="shared" si="2215"/>
        <v>0</v>
      </c>
      <c r="J2051" s="1">
        <f t="shared" si="2215"/>
        <v>0</v>
      </c>
      <c r="K2051" s="1">
        <f t="shared" si="2215"/>
        <v>1.5087372375822041</v>
      </c>
      <c r="L2051" s="1">
        <f t="shared" si="2215"/>
        <v>9.8090663439824814E-7</v>
      </c>
      <c r="M2051" s="1">
        <f t="shared" si="2215"/>
        <v>2.1064832113063933E-5</v>
      </c>
      <c r="N2051" s="1">
        <f t="shared" si="2215"/>
        <v>8.7265898952724006E-6</v>
      </c>
      <c r="O2051" s="1">
        <f t="shared" si="2215"/>
        <v>6.6317626751715694E-5</v>
      </c>
      <c r="P2051" s="1">
        <f>+P2052</f>
        <v>0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1.23260166572423</v>
      </c>
      <c r="H2052" s="1">
        <f>'[1]Electricity and CHPs_NCAP'!D$14</f>
        <v>0.82107353672310601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1.5087372375822041</v>
      </c>
      <c r="L2052" s="1">
        <f>'[1]Electricity and CHPs_NCAP'!H$14</f>
        <v>9.8090663439824814E-7</v>
      </c>
      <c r="M2052" s="1">
        <f>'[1]Electricity and CHPs_NCAP'!I$14</f>
        <v>2.1064832113063933E-5</v>
      </c>
      <c r="N2052" s="1">
        <f>'[1]Electricity and CHPs_NCAP'!J$14</f>
        <v>8.7265898952724006E-6</v>
      </c>
      <c r="O2052" s="1">
        <f>'[1]Electricity and CHPs_NCAP'!K$14</f>
        <v>6.6317626751715694E-5</v>
      </c>
      <c r="P2052" s="1">
        <f>'[1]Electricity and CHPs_NCAP'!L$14</f>
        <v>0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9.5320746460132375E-3</v>
      </c>
      <c r="H2053" s="1">
        <f t="shared" si="2217"/>
        <v>0.32027323604797758</v>
      </c>
      <c r="I2053" s="1">
        <f t="shared" si="2217"/>
        <v>4.7872724729121616E-2</v>
      </c>
      <c r="J2053" s="1">
        <f t="shared" si="2217"/>
        <v>0.3042058323776396</v>
      </c>
      <c r="K2053" s="1">
        <f t="shared" si="2217"/>
        <v>0.1215780495681244</v>
      </c>
      <c r="L2053" s="1">
        <f t="shared" ref="L2053:O2053" si="2218">SUM(L2054:L2056)</f>
        <v>2.4497733271756656E-2</v>
      </c>
      <c r="M2053" s="1">
        <f t="shared" si="2218"/>
        <v>1.5675462604083851E-3</v>
      </c>
      <c r="N2053" s="1">
        <f t="shared" si="2218"/>
        <v>4.0063029078892424E-5</v>
      </c>
      <c r="O2053" s="1">
        <f t="shared" si="2218"/>
        <v>1.7582141862095869E-3</v>
      </c>
      <c r="P2053" s="1">
        <f>SUM(P2054:P2056)</f>
        <v>4.2428499759148067E-5</v>
      </c>
      <c r="Q2053" s="1">
        <f>SUM(Q2054:Q2056)</f>
        <v>3.3957586397790175E-3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7.0951548879139795E-3</v>
      </c>
      <c r="H2054" s="1">
        <f>'[1]Electricity and CHPs_NCAP'!D$15</f>
        <v>3.2227536260047741E-2</v>
      </c>
      <c r="I2054" s="1">
        <f>'[1]Electricity and CHPs_NCAP'!E$15</f>
        <v>4.5294733066174438E-2</v>
      </c>
      <c r="J2054" s="1">
        <f>'[1]Electricity and CHPs_NCAP'!F$15</f>
        <v>0.30419620783767659</v>
      </c>
      <c r="K2054" s="1">
        <f>'[1]Electricity and CHPs_NCAP'!G$15</f>
        <v>1.2337224042185111E-5</v>
      </c>
      <c r="L2054" s="1">
        <f>'[1]Electricity and CHPs_NCAP'!H$15</f>
        <v>5.1645962354388389E-6</v>
      </c>
      <c r="M2054" s="1">
        <f>'[1]Electricity and CHPs_NCAP'!I$15</f>
        <v>1.4143202798919554E-5</v>
      </c>
      <c r="N2054" s="1">
        <f>'[1]Electricity and CHPs_NCAP'!J$15</f>
        <v>1.566240559599487E-5</v>
      </c>
      <c r="O2054" s="1">
        <f>'[1]Electricity and CHPs_NCAP'!K$15</f>
        <v>3.2865378823386557E-5</v>
      </c>
      <c r="P2054" s="1">
        <f>'[1]Electricity and CHPs_NCAP'!L$15</f>
        <v>3.3290360176704001E-7</v>
      </c>
      <c r="Q2054" s="1">
        <f>'[1]Electricity and CHPs_NCAP'!M$15</f>
        <v>1.7762162944016301E-7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1.4809426758693141E-3</v>
      </c>
      <c r="H2055" s="1">
        <f>'[1]Electricity and CHPs_NCAP'!D$16</f>
        <v>0.28803309773031316</v>
      </c>
      <c r="I2055" s="1">
        <f>'[1]Electricity and CHPs_NCAP'!E$16</f>
        <v>2.5717659095777627E-3</v>
      </c>
      <c r="J2055" s="1">
        <f>'[1]Electricity and CHPs_NCAP'!F$16</f>
        <v>3.6885386489945708E-6</v>
      </c>
      <c r="K2055" s="1">
        <f>'[1]Electricity and CHPs_NCAP'!G$16</f>
        <v>0.12118420192165272</v>
      </c>
      <c r="L2055" s="1">
        <f>'[1]Electricity and CHPs_NCAP'!H$16</f>
        <v>2.4489444655662104E-2</v>
      </c>
      <c r="M2055" s="1">
        <f>'[1]Electricity and CHPs_NCAP'!I$16</f>
        <v>1.2171824633097537E-3</v>
      </c>
      <c r="N2055" s="1">
        <f>'[1]Electricity and CHPs_NCAP'!J$16</f>
        <v>7.7488630629485529E-6</v>
      </c>
      <c r="O2055" s="1">
        <f>'[1]Electricity and CHPs_NCAP'!K$16</f>
        <v>6.0881581650170535E-5</v>
      </c>
      <c r="P2055" s="1">
        <f>'[1]Electricity and CHPs_NCAP'!L$16</f>
        <v>4.2095596157381025E-5</v>
      </c>
      <c r="Q2055" s="1">
        <f>'[1]Electricity and CHPs_NCAP'!M$16</f>
        <v>3.3955810181495773E-3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9.5597708222994301E-4</v>
      </c>
      <c r="H2056" s="1">
        <f>'[1]Electricity and CHPs_NCAP'!D$17</f>
        <v>1.26020576166882E-5</v>
      </c>
      <c r="I2056" s="1">
        <f>'[1]Electricity and CHPs_NCAP'!E$17</f>
        <v>6.2257533694171903E-6</v>
      </c>
      <c r="J2056" s="1">
        <f>'[1]Electricity and CHPs_NCAP'!F$17</f>
        <v>5.9360013140081001E-6</v>
      </c>
      <c r="K2056" s="1">
        <f>'[1]Electricity and CHPs_NCAP'!G$17</f>
        <v>3.8151042242949102E-4</v>
      </c>
      <c r="L2056" s="1">
        <f>'[1]Electricity and CHPs_NCAP'!H$17</f>
        <v>3.1240198591133701E-6</v>
      </c>
      <c r="M2056" s="1">
        <f>'[1]Electricity and CHPs_NCAP'!I$17</f>
        <v>3.3622059429971201E-4</v>
      </c>
      <c r="N2056" s="1">
        <f>'[1]Electricity and CHPs_NCAP'!J$17</f>
        <v>1.6651760419949001E-5</v>
      </c>
      <c r="O2056" s="1">
        <f>'[1]Electricity and CHPs_NCAP'!K$17</f>
        <v>1.6644672257360299E-3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1.6767028654562234E-2</v>
      </c>
      <c r="H2057" s="1">
        <f t="shared" si="2219"/>
        <v>6.1633850355871942E-3</v>
      </c>
      <c r="I2057" s="1">
        <f t="shared" si="2219"/>
        <v>4.530669978676214E-2</v>
      </c>
      <c r="J2057" s="1">
        <f t="shared" si="2219"/>
        <v>2.483163950738257E-4</v>
      </c>
      <c r="K2057" s="1">
        <f t="shared" si="2219"/>
        <v>2.0867739552761851E-3</v>
      </c>
      <c r="L2057" s="1">
        <f t="shared" ref="L2057:O2057" si="2220">SUM(L2058:L2060)</f>
        <v>2.128652625744025E-4</v>
      </c>
      <c r="M2057" s="1">
        <f t="shared" si="2220"/>
        <v>2.201084240961414E-4</v>
      </c>
      <c r="N2057" s="1">
        <f t="shared" si="2220"/>
        <v>1.1594815227678565E-3</v>
      </c>
      <c r="O2057" s="1">
        <f t="shared" si="2220"/>
        <v>3.7947154369662398E-3</v>
      </c>
      <c r="P2057" s="1">
        <f>SUM(P2058:P2060)</f>
        <v>2.3018995897648412E-3</v>
      </c>
      <c r="Q2057" s="1">
        <f>SUM(Q2058:Q2060)</f>
        <v>6.2870556271098369E-3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4.56166785122691E-5</v>
      </c>
      <c r="H2058" s="1">
        <f>'[1]Electricity and CHPs_NCAP'!D$18</f>
        <v>6.1502885305273203E-3</v>
      </c>
      <c r="I2058" s="1">
        <f>'[1]Electricity and CHPs_NCAP'!E$18</f>
        <v>4.5291199974500602E-2</v>
      </c>
      <c r="J2058" s="1">
        <f>'[1]Electricity and CHPs_NCAP'!F$18</f>
        <v>1.7461663213972199E-4</v>
      </c>
      <c r="K2058" s="1">
        <f>'[1]Electricity and CHPs_NCAP'!G$18</f>
        <v>1.7127890965523199E-3</v>
      </c>
      <c r="L2058" s="1">
        <f>'[1]Electricity and CHPs_NCAP'!H$18</f>
        <v>4.96356911423745E-5</v>
      </c>
      <c r="M2058" s="1">
        <f>'[1]Electricity and CHPs_NCAP'!I$18</f>
        <v>1.40315718225265E-4</v>
      </c>
      <c r="N2058" s="1">
        <f>'[1]Electricity and CHPs_NCAP'!J$18</f>
        <v>2.02809230655786E-4</v>
      </c>
      <c r="O2058" s="1">
        <f>'[1]Electricity and CHPs_NCAP'!K$18</f>
        <v>2.83393644722009E-3</v>
      </c>
      <c r="P2058" s="1">
        <f>'[1]Electricity and CHPs_NCAP'!L$18</f>
        <v>1.64710830467262E-3</v>
      </c>
      <c r="Q2058" s="1">
        <f>'[1]Electricity and CHPs_NCAP'!M$18</f>
        <v>3.5963822736194899E-3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1.0321611532666399E-5</v>
      </c>
      <c r="H2059" s="1">
        <f>'[1]Electricity and CHPs_NCAP'!D$28</f>
        <v>1.30965050598742E-5</v>
      </c>
      <c r="I2059" s="1">
        <f>'[1]Electricity and CHPs_NCAP'!E$28</f>
        <v>1.5499812261534998E-5</v>
      </c>
      <c r="J2059" s="1">
        <f>'[1]Electricity and CHPs_NCAP'!F$28</f>
        <v>7.3699762934103697E-5</v>
      </c>
      <c r="K2059" s="1">
        <f>'[1]Electricity and CHPs_NCAP'!G$28</f>
        <v>3.7398485872386502E-4</v>
      </c>
      <c r="L2059" s="1">
        <f>'[1]Electricity and CHPs_NCAP'!H$28</f>
        <v>1.63229571432028E-4</v>
      </c>
      <c r="M2059" s="1">
        <f>'[1]Electricity and CHPs_NCAP'!I$28</f>
        <v>7.9792705870876396E-5</v>
      </c>
      <c r="N2059" s="1">
        <f>'[1]Electricity and CHPs_NCAP'!J$28</f>
        <v>7.2490369587270597E-5</v>
      </c>
      <c r="O2059" s="1">
        <f>'[1]Electricity and CHPs_NCAP'!K$28</f>
        <v>5.6856645811140401E-4</v>
      </c>
      <c r="P2059" s="1">
        <f>'[1]Electricity and CHPs_NCAP'!L$28</f>
        <v>8.9544165790351196E-5</v>
      </c>
      <c r="Q2059" s="1">
        <f>'[1]Electricity and CHPs_NCAP'!M$28</f>
        <v>8.9167884473373698E-4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1.67110903645173E-2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8.8418192252479998E-4</v>
      </c>
      <c r="O2060" s="1">
        <f>'[1]Electricity and CHPs_NCAP'!K$41</f>
        <v>3.9221253163474601E-4</v>
      </c>
      <c r="P2060" s="1">
        <f>'[1]Electricity and CHPs_NCAP'!L$41</f>
        <v>5.6524711930186998E-4</v>
      </c>
      <c r="Q2060" s="1">
        <f>'[1]Electricity and CHPs_NCAP'!M$41</f>
        <v>1.7989945087566099E-3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6.0617720497508805E-2</v>
      </c>
      <c r="H2061" s="1">
        <f t="shared" si="2221"/>
        <v>2.9250990698857463E-2</v>
      </c>
      <c r="I2061" s="1">
        <f t="shared" si="2221"/>
        <v>3.1608745929114598E-2</v>
      </c>
      <c r="J2061" s="1">
        <f t="shared" si="2221"/>
        <v>6.9319636751215025E-2</v>
      </c>
      <c r="K2061" s="1">
        <f t="shared" si="2221"/>
        <v>4.897901526999978E-2</v>
      </c>
      <c r="L2061" s="1">
        <f t="shared" ref="L2061:O2061" si="2222">SUM(L2062:L2076)</f>
        <v>2.0403820817656147E-2</v>
      </c>
      <c r="M2061" s="1">
        <f t="shared" si="2222"/>
        <v>7.7628580053191551E-2</v>
      </c>
      <c r="N2061" s="1">
        <f t="shared" si="2222"/>
        <v>0.21709919979796688</v>
      </c>
      <c r="O2061" s="1">
        <f t="shared" si="2222"/>
        <v>4.7510228707675378E-2</v>
      </c>
      <c r="P2061" s="1">
        <f>SUM(P2062:P2076)</f>
        <v>9.85408929121145E-2</v>
      </c>
      <c r="Q2061" s="1">
        <f>SUM(Q2062:Q2076)</f>
        <v>5.2930552956227589E-2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2.5956475711503299E-4</v>
      </c>
      <c r="L2062" s="1">
        <f>'[1]Electricity and CHPs_NCAP'!H$21</f>
        <v>5.3092836505131498E-4</v>
      </c>
      <c r="M2062" s="1">
        <f>'[1]Electricity and CHPs_NCAP'!I$21</f>
        <v>3.9204083160160102E-4</v>
      </c>
      <c r="N2062" s="1">
        <f>'[1]Electricity and CHPs_NCAP'!J$21</f>
        <v>8.1758589249528602E-4</v>
      </c>
      <c r="O2062" s="1">
        <f>'[1]Electricity and CHPs_NCAP'!K$21</f>
        <v>1.40951065090413E-5</v>
      </c>
      <c r="P2062" s="1">
        <f>'[1]Electricity and CHPs_NCAP'!L$21</f>
        <v>1.1378931525211999E-3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2.3786682838618099E-3</v>
      </c>
      <c r="K2063" s="1">
        <f>'[1]Electricity and CHPs_NCAP'!G$22</f>
        <v>3.1317428757258401E-5</v>
      </c>
      <c r="L2063" s="1">
        <f>'[1]Electricity and CHPs_NCAP'!H$22</f>
        <v>1.34417364126509E-3</v>
      </c>
      <c r="M2063" s="1">
        <f>'[1]Electricity and CHPs_NCAP'!I$22</f>
        <v>2.4051882966750499E-2</v>
      </c>
      <c r="N2063" s="1">
        <f>'[1]Electricity and CHPs_NCAP'!J$22</f>
        <v>4.9305217473205002E-4</v>
      </c>
      <c r="O2063" s="1">
        <f>'[1]Electricity and CHPs_NCAP'!K$22</f>
        <v>8.3072895207098399E-4</v>
      </c>
      <c r="P2063" s="1">
        <f>'[1]Electricity and CHPs_NCAP'!L$22</f>
        <v>1.50308165845654E-2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5.1339942382337201E-4</v>
      </c>
      <c r="M2064" s="1">
        <f>'[1]Electricity and CHPs_NCAP'!I$23</f>
        <v>0</v>
      </c>
      <c r="N2064" s="1">
        <f>'[1]Electricity and CHPs_NCAP'!J$23</f>
        <v>9.7629785102090402E-2</v>
      </c>
      <c r="O2064" s="1">
        <f>'[1]Electricity and CHPs_NCAP'!K$23</f>
        <v>1.26224259572321E-2</v>
      </c>
      <c r="P2064" s="1">
        <f>'[1]Electricity and CHPs_NCAP'!L$23</f>
        <v>8.3851944121268897E-5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1.18949200345262E-6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2.5236680107747602E-6</v>
      </c>
      <c r="H2067" s="1">
        <f>'[1]Electricity and CHPs_NCAP'!D$39</f>
        <v>2.9146023256361499E-5</v>
      </c>
      <c r="I2067" s="1">
        <f>'[1]Electricity and CHPs_NCAP'!E$39</f>
        <v>1.93721014824168E-2</v>
      </c>
      <c r="J2067" s="1">
        <f>'[1]Electricity and CHPs_NCAP'!F$39</f>
        <v>1.9078748316625399E-2</v>
      </c>
      <c r="K2067" s="1">
        <f>'[1]Electricity and CHPs_NCAP'!G$39</f>
        <v>9.7296829287788367E-6</v>
      </c>
      <c r="L2067" s="1">
        <f>'[1]Electricity and CHPs_NCAP'!H$39</f>
        <v>2.2817405030022795E-5</v>
      </c>
      <c r="M2067" s="1">
        <f>'[1]Electricity and CHPs_NCAP'!I$39</f>
        <v>1.6054739232984963E-4</v>
      </c>
      <c r="N2067" s="1">
        <f>'[1]Electricity and CHPs_NCAP'!J$39</f>
        <v>5.67726548639505E-2</v>
      </c>
      <c r="O2067" s="1">
        <f>'[1]Electricity and CHPs_NCAP'!K$39</f>
        <v>8.5328872010052999E-5</v>
      </c>
      <c r="P2067" s="1">
        <f>'[1]Electricity and CHPs_NCAP'!L$39</f>
        <v>1.0652509980266497E-2</v>
      </c>
      <c r="Q2067" s="1">
        <f>'[1]Electricity and CHPs_NCAP'!M$39</f>
        <v>3.1390069589649992E-4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1.03952093438641E-3</v>
      </c>
      <c r="L2068" s="1">
        <f>'[1]Electricity and CHPs_NCAP'!H$40</f>
        <v>1.21467852470724E-4</v>
      </c>
      <c r="M2068" s="1">
        <f>'[1]Electricity and CHPs_NCAP'!I$40</f>
        <v>4.0146669890457898E-3</v>
      </c>
      <c r="N2068" s="1">
        <f>'[1]Electricity and CHPs_NCAP'!J$40</f>
        <v>1.20271579525338E-2</v>
      </c>
      <c r="O2068" s="1">
        <f>'[1]Electricity and CHPs_NCAP'!K$40</f>
        <v>2.7877667132591299E-4</v>
      </c>
      <c r="P2068" s="1">
        <f>'[1]Electricity and CHPs_NCAP'!L$40</f>
        <v>7.5611495523556296E-3</v>
      </c>
      <c r="Q2068" s="1">
        <f>'[1]Electricity and CHPs_NCAP'!M$40</f>
        <v>6.6819186743348304E-3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'[1]Electricity and CHPs_NCAP'!F$47</f>
        <v>5.93195863963511E-4</v>
      </c>
      <c r="K2069" s="1">
        <f>'[1]Electricity and CHPs_NCAP'!G$47</f>
        <v>3.2983911590529801E-4</v>
      </c>
      <c r="L2069" s="1">
        <f>'[1]Electricity and CHPs_NCAP'!H$47</f>
        <v>1.7367627068642699E-4</v>
      </c>
      <c r="M2069" s="1">
        <f>'[1]Electricity and CHPs_NCAP'!I$47</f>
        <v>5.5449805334011905E-4</v>
      </c>
      <c r="N2069" s="1">
        <f>'[1]Electricity and CHPs_NCAP'!J$47</f>
        <v>9.4131779086149093E-6</v>
      </c>
      <c r="O2069" s="1">
        <f>'[1]Electricity and CHPs_NCAP'!K$47</f>
        <v>6.3704462909542096E-4</v>
      </c>
      <c r="P2069" s="1">
        <f>'[1]Electricity and CHPs_NCAP'!L$47</f>
        <v>9.2261994443317694E-5</v>
      </c>
      <c r="Q2069" s="1">
        <f>'[1]Electricity and CHPs_NCAP'!M$47</f>
        <v>2.05308900680319E-4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5.2761043310202806E-4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6.8675731401562608E-4</v>
      </c>
      <c r="O2070" s="1">
        <f>'[1]Electricity and CHPs_NCAP'!K$48</f>
        <v>5.0215198020624294E-4</v>
      </c>
      <c r="P2070" s="1">
        <f>'[1]Electricity and CHPs_NCAP'!L$48</f>
        <v>9.6420038575081911E-4</v>
      </c>
      <c r="Q2070" s="1">
        <f>'[1]Electricity and CHPs_NCAP'!M$48</f>
        <v>3.6098335795156389E-4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4.0038238824891903E-4</v>
      </c>
      <c r="O2071" s="1">
        <f>'[1]Electricity and CHPs_NCAP'!K$49</f>
        <v>3.2087636226377101E-4</v>
      </c>
      <c r="P2071" s="1">
        <f>'[1]Electricity and CHPs_NCAP'!L$49</f>
        <v>4.4350040268839397E-6</v>
      </c>
      <c r="Q2071" s="1">
        <f>'[1]Electricity and CHPs_NCAP'!M$49</f>
        <v>6.3893593468566901E-4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5.9805140640102504E-3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1.2015411666069929E-3</v>
      </c>
      <c r="O2072" s="1">
        <f>'[1]Electricity and CHPs_NCAP'!K$51</f>
        <v>7.4345054263894022E-3</v>
      </c>
      <c r="P2072" s="1">
        <f>'[1]Electricity and CHPs_NCAP'!L$51</f>
        <v>9.0065603736196422E-4</v>
      </c>
      <c r="Q2072" s="1">
        <f>'[1]Electricity and CHPs_NCAP'!M$51</f>
        <v>1.831569838694376E-3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1.091159653194637E-3</v>
      </c>
      <c r="O2073" s="1">
        <f>'[1]Electricity and CHPs_NCAP'!K$52</f>
        <v>8.9397652298444795E-4</v>
      </c>
      <c r="P2073" s="1">
        <f>'[1]Electricity and CHPs_NCAP'!L$52</f>
        <v>1.4377027820269851E-5</v>
      </c>
      <c r="Q2073" s="1">
        <f>'[1]Electricity and CHPs_NCAP'!M$52</f>
        <v>1.7916160167999889E-3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2.6235603520214999E-2</v>
      </c>
      <c r="H2074" s="1">
        <f>'[1]Electricity and CHPs_NCAP'!D$54</f>
        <v>2.92218446756011E-2</v>
      </c>
      <c r="I2074" s="1">
        <f>'[1]Electricity and CHPs_NCAP'!E$54</f>
        <v>1.22366444466978E-2</v>
      </c>
      <c r="J2074" s="1">
        <f>'[1]Electricity and CHPs_NCAP'!F$54</f>
        <v>4.72690242867643E-2</v>
      </c>
      <c r="K2074" s="1">
        <f>'[1]Electricity and CHPs_NCAP'!G$54</f>
        <v>4.7309043350907E-2</v>
      </c>
      <c r="L2074" s="1">
        <f>'[1]Electricity and CHPs_NCAP'!H$54</f>
        <v>1.7697357859329198E-2</v>
      </c>
      <c r="M2074" s="1">
        <f>'[1]Electricity and CHPs_NCAP'!I$54</f>
        <v>4.8454943820123698E-2</v>
      </c>
      <c r="N2074" s="1">
        <f>'[1]Electricity and CHPs_NCAP'!J$54</f>
        <v>4.4267092779974003E-2</v>
      </c>
      <c r="O2074" s="1">
        <f>'[1]Electricity and CHPs_NCAP'!K$54</f>
        <v>2.2865052858699001E-2</v>
      </c>
      <c r="P2074" s="1">
        <f>'[1]Electricity and CHPs_NCAP'!L$54</f>
        <v>6.2064258917614502E-2</v>
      </c>
      <c r="Q2074" s="1">
        <f>'[1]Electricity and CHPs_NCAP'!M$54</f>
        <v>3.8836653743106901E-2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2.78702793201673E-2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1.14599838334275E-3</v>
      </c>
      <c r="O2075" s="1">
        <f>'[1]Electricity and CHPs_NCAP'!K$55</f>
        <v>5.4270684764879296E-4</v>
      </c>
      <c r="P2075" s="1">
        <f>'[1]Electricity and CHPs_NCAP'!L$55</f>
        <v>1.22031274901705E-5</v>
      </c>
      <c r="Q2075" s="1">
        <f>'[1]Electricity and CHPs_NCAP'!M$55</f>
        <v>9.5200983269277104E-4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5.5661894887327004E-4</v>
      </c>
      <c r="O2076" s="1">
        <f>'[1]Electricity and CHPs_NCAP'!K$58</f>
        <v>4.8255852124020601E-4</v>
      </c>
      <c r="P2076" s="1">
        <f>'[1]Electricity and CHPs_NCAP'!L$58</f>
        <v>2.2279203776567599E-5</v>
      </c>
      <c r="Q2076" s="1">
        <f>'[1]Electricity and CHPs_NCAP'!M$58</f>
        <v>1.31765596138467E-3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2.3969244539101288E-6</v>
      </c>
      <c r="H2077" s="1">
        <f t="shared" si="2223"/>
        <v>7.7258415761483941E-6</v>
      </c>
      <c r="I2077" s="1">
        <f t="shared" si="2223"/>
        <v>5.2843232465350755E-2</v>
      </c>
      <c r="J2077" s="1">
        <f t="shared" si="2223"/>
        <v>0.17468229179307618</v>
      </c>
      <c r="K2077" s="1">
        <f t="shared" si="2223"/>
        <v>8.6692771257152051E-2</v>
      </c>
      <c r="L2077" s="1">
        <f t="shared" ref="L2077:O2077" si="2224">SUM(L2078:L2083)</f>
        <v>0.20272859462043608</v>
      </c>
      <c r="M2077" s="1">
        <f t="shared" si="2224"/>
        <v>3.8628590650333611E-2</v>
      </c>
      <c r="N2077" s="1">
        <f t="shared" si="2224"/>
        <v>3.4703823674338209E-3</v>
      </c>
      <c r="O2077" s="1">
        <f t="shared" si="2224"/>
        <v>3.5515770778499788E-2</v>
      </c>
      <c r="P2077" s="1">
        <f>SUM(P2078:P2083)</f>
        <v>0.14258732083224632</v>
      </c>
      <c r="Q2077" s="1">
        <f>SUM(Q2078:Q2083)</f>
        <v>7.7399302346182863E-2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8.9160300625515996E-7</v>
      </c>
      <c r="H2078" s="1">
        <f>'[1]Electricity and CHPs_NCAP'!D$19</f>
        <v>3.1826714498140301E-6</v>
      </c>
      <c r="I2078" s="1">
        <f>'[1]Electricity and CHPs_NCAP'!E$19</f>
        <v>5.13282400004954E-2</v>
      </c>
      <c r="J2078" s="1">
        <f>'[1]Electricity and CHPs_NCAP'!F$19</f>
        <v>0.16397951608521899</v>
      </c>
      <c r="K2078" s="1">
        <f>'[1]Electricity and CHPs_NCAP'!G$19</f>
        <v>1.0849856380459399E-5</v>
      </c>
      <c r="L2078" s="1">
        <f>'[1]Electricity and CHPs_NCAP'!H$19</f>
        <v>1.9618498733392299E-6</v>
      </c>
      <c r="M2078" s="1">
        <f>'[1]Electricity and CHPs_NCAP'!I$19</f>
        <v>3.7064725445956602E-6</v>
      </c>
      <c r="N2078" s="1">
        <f>'[1]Electricity and CHPs_NCAP'!J$19</f>
        <v>5.6228564286707001E-6</v>
      </c>
      <c r="O2078" s="1">
        <f>'[1]Electricity and CHPs_NCAP'!K$19</f>
        <v>2.62772442592723E-2</v>
      </c>
      <c r="P2078" s="1">
        <f>'[1]Electricity and CHPs_NCAP'!L$19</f>
        <v>0.135855471833534</v>
      </c>
      <c r="Q2078" s="1">
        <f>'[1]Electricity and CHPs_NCAP'!M$19</f>
        <v>2.2749725156003001E-2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4.24780107177163E-2</v>
      </c>
      <c r="L2079" s="1">
        <f>'[1]Electricity and CHPs_NCAP'!H$20</f>
        <v>0.148463797393903</v>
      </c>
      <c r="M2079" s="1">
        <f>'[1]Electricity and CHPs_NCAP'!I$20</f>
        <v>1.0101260036961301E-6</v>
      </c>
      <c r="N2079" s="1">
        <f>'[1]Electricity and CHPs_NCAP'!J$20</f>
        <v>7.8474414731007095E-7</v>
      </c>
      <c r="O2079" s="1">
        <f>'[1]Electricity and CHPs_NCAP'!K$20</f>
        <v>1.38341387344174E-6</v>
      </c>
      <c r="P2079" s="1">
        <f>'[1]Electricity and CHPs_NCAP'!L$20</f>
        <v>2.6435410585134602E-6</v>
      </c>
      <c r="Q2079" s="1">
        <f>'[1]Electricity and CHPs_NCAP'!M$20</f>
        <v>1.74696655821476E-2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3.6672635794554899E-7</v>
      </c>
      <c r="H2080" s="1">
        <f>'[1]Electricity and CHPs_NCAP'!D$26</f>
        <v>6.0202983529754397E-7</v>
      </c>
      <c r="I2080" s="1">
        <f>'[1]Electricity and CHPs_NCAP'!E$26</f>
        <v>2.1529268322819498E-6</v>
      </c>
      <c r="J2080" s="1">
        <f>'[1]Electricity and CHPs_NCAP'!F$26</f>
        <v>5.6658242750661399E-3</v>
      </c>
      <c r="K2080" s="1">
        <f>'[1]Electricity and CHPs_NCAP'!G$26</f>
        <v>2.5435301247404299E-2</v>
      </c>
      <c r="L2080" s="1">
        <f>'[1]Electricity and CHPs_NCAP'!H$26</f>
        <v>5.4647198788696003E-6</v>
      </c>
      <c r="M2080" s="1">
        <f>'[1]Electricity and CHPs_NCAP'!I$26</f>
        <v>1.16573204943621E-2</v>
      </c>
      <c r="N2080" s="1">
        <f>'[1]Electricity and CHPs_NCAP'!J$26</f>
        <v>7.2898503696737605E-5</v>
      </c>
      <c r="O2080" s="1">
        <f>'[1]Electricity and CHPs_NCAP'!K$26</f>
        <v>2.11853743569635E-5</v>
      </c>
      <c r="P2080" s="1">
        <f>'[1]Electricity and CHPs_NCAP'!L$26</f>
        <v>3.80867693381778E-3</v>
      </c>
      <c r="Q2080" s="1">
        <f>'[1]Electricity and CHPs_NCAP'!M$26</f>
        <v>2.30690743113432E-2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1.7098497108286901E-2</v>
      </c>
      <c r="L2081" s="1">
        <f>'[1]Electricity and CHPs_NCAP'!H$27</f>
        <v>2.42254632071266E-2</v>
      </c>
      <c r="M2081" s="1">
        <f>'[1]Electricity and CHPs_NCAP'!I$27</f>
        <v>1.52328849255519E-3</v>
      </c>
      <c r="N2081" s="1">
        <f>'[1]Electricity and CHPs_NCAP'!J$27</f>
        <v>3.3894259159968402E-3</v>
      </c>
      <c r="O2081" s="1">
        <f>'[1]Electricity and CHPs_NCAP'!K$27</f>
        <v>9.2109364848182492E-3</v>
      </c>
      <c r="P2081" s="1">
        <f>'[1]Electricity and CHPs_NCAP'!L$27</f>
        <v>2.8121811602598002E-3</v>
      </c>
      <c r="Q2081" s="1">
        <f>'[1]Electricity and CHPs_NCAP'!M$27</f>
        <v>1.4003145514061101E-2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1.13859508970942E-6</v>
      </c>
      <c r="H2082" s="1">
        <f>'[1]Electricity and CHPs_NCAP'!D$44</f>
        <v>3.9411402910368197E-6</v>
      </c>
      <c r="I2082" s="1">
        <f>'[1]Electricity and CHPs_NCAP'!E$44</f>
        <v>1.5128395380230701E-3</v>
      </c>
      <c r="J2082" s="1">
        <f>'[1]Electricity and CHPs_NCAP'!F$44</f>
        <v>5.03695143279105E-3</v>
      </c>
      <c r="K2082" s="1">
        <f>'[1]Electricity and CHPs_NCAP'!G$44</f>
        <v>1.7507584305181599E-6</v>
      </c>
      <c r="L2082" s="1">
        <f>'[1]Electricity and CHPs_NCAP'!H$44</f>
        <v>8.6100510058610399E-7</v>
      </c>
      <c r="M2082" s="1">
        <f>'[1]Electricity and CHPs_NCAP'!I$44</f>
        <v>1.3669620166327199E-6</v>
      </c>
      <c r="N2082" s="1">
        <f>'[1]Electricity and CHPs_NCAP'!J$44</f>
        <v>8.0178689269156395E-7</v>
      </c>
      <c r="O2082" s="1">
        <f>'[1]Electricity and CHPs_NCAP'!K$44</f>
        <v>3.7291253576552998E-6</v>
      </c>
      <c r="P2082" s="1">
        <f>'[1]Electricity and CHPs_NCAP'!L$44</f>
        <v>1.05572620765994E-4</v>
      </c>
      <c r="Q2082" s="1">
        <f>'[1]Electricity and CHPs_NCAP'!M$44</f>
        <v>9.7440038722393106E-5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1.6683615689335801E-3</v>
      </c>
      <c r="L2083" s="1">
        <f>'[1]Electricity and CHPs_NCAP'!H$45</f>
        <v>3.0031046444553702E-2</v>
      </c>
      <c r="M2083" s="1">
        <f>'[1]Electricity and CHPs_NCAP'!I$45</f>
        <v>2.5441898102851399E-2</v>
      </c>
      <c r="N2083" s="1">
        <f>'[1]Electricity and CHPs_NCAP'!J$45</f>
        <v>8.4856027157099899E-7</v>
      </c>
      <c r="O2083" s="1">
        <f>'[1]Electricity and CHPs_NCAP'!K$45</f>
        <v>1.29212082118078E-6</v>
      </c>
      <c r="P2083" s="1">
        <f>'[1]Electricity and CHPs_NCAP'!L$45</f>
        <v>2.7747428102290698E-6</v>
      </c>
      <c r="Q2083" s="1">
        <f>'[1]Electricity and CHPs_NCAP'!M$45</f>
        <v>1.02517439055688E-5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1.6654447011866885E-2</v>
      </c>
      <c r="H2084" s="1">
        <f t="shared" si="2226"/>
        <v>4.04162281125875E-2</v>
      </c>
      <c r="I2084" s="1">
        <f t="shared" si="2226"/>
        <v>1.659782216481541E-2</v>
      </c>
      <c r="J2084" s="1">
        <f t="shared" si="2226"/>
        <v>5.9734292182775976E-2</v>
      </c>
      <c r="K2084" s="1">
        <f t="shared" si="2226"/>
        <v>9.8925894858177765E-2</v>
      </c>
      <c r="L2084" s="1">
        <f t="shared" ref="L2084:O2084" si="2227">SUM(L2085:L2091)</f>
        <v>0.12028660909959035</v>
      </c>
      <c r="M2084" s="1">
        <f t="shared" si="2227"/>
        <v>6.5472691194414637E-2</v>
      </c>
      <c r="N2084" s="1">
        <f t="shared" si="2227"/>
        <v>0.10360856977798269</v>
      </c>
      <c r="O2084" s="1">
        <f t="shared" si="2227"/>
        <v>9.926887958014953E-2</v>
      </c>
      <c r="P2084" s="1">
        <f>SUM(P2085:P2091)</f>
        <v>6.4630359490570749E-2</v>
      </c>
      <c r="Q2084" s="1">
        <f>SUM(Q2085:Q2091)</f>
        <v>5.4694501850030171E-2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4.8136281988700504E-7</v>
      </c>
      <c r="H2085" s="1">
        <f>'[1]Electricity and CHPs_NCAP'!D$25</f>
        <v>1.6348033975995799E-2</v>
      </c>
      <c r="I2085" s="1">
        <f>'[1]Electricity and CHPs_NCAP'!E$25</f>
        <v>2.3536469481135001E-6</v>
      </c>
      <c r="J2085" s="1">
        <f>'[1]Electricity and CHPs_NCAP'!F$25</f>
        <v>1.6443930028988699E-2</v>
      </c>
      <c r="K2085" s="1">
        <f>'[1]Electricity and CHPs_NCAP'!G$25</f>
        <v>2.0232632523833199E-2</v>
      </c>
      <c r="L2085" s="1">
        <f>'[1]Electricity and CHPs_NCAP'!H$25</f>
        <v>5.84317189265408E-6</v>
      </c>
      <c r="M2085" s="1">
        <f>'[1]Electricity and CHPs_NCAP'!I$25</f>
        <v>3.2138127319751701E-3</v>
      </c>
      <c r="N2085" s="1">
        <f>'[1]Electricity and CHPs_NCAP'!J$25</f>
        <v>3.6344199153881797E-2</v>
      </c>
      <c r="O2085" s="1">
        <f>'[1]Electricity and CHPs_NCAP'!K$25</f>
        <v>2.0459012886736998E-2</v>
      </c>
      <c r="P2085" s="1">
        <f>'[1]Electricity and CHPs_NCAP'!L$25</f>
        <v>4.8127973378719298E-3</v>
      </c>
      <c r="Q2085" s="1">
        <f>'[1]Electricity and CHPs_NCAP'!M$25</f>
        <v>1.33425307381217E-3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2.6748152795690099E-4</v>
      </c>
      <c r="L2086" s="1">
        <f>'[1]Electricity and CHPs_NCAP'!H$31</f>
        <v>9.6326193351072807E-3</v>
      </c>
      <c r="M2086" s="1">
        <f>'[1]Electricity and CHPs_NCAP'!I$31</f>
        <v>1.32916692314341E-2</v>
      </c>
      <c r="N2086" s="1">
        <f>'[1]Electricity and CHPs_NCAP'!J$31</f>
        <v>2.5374573678690802E-3</v>
      </c>
      <c r="O2086" s="1">
        <f>'[1]Electricity and CHPs_NCAP'!K$31</f>
        <v>5.4044315958461502E-6</v>
      </c>
      <c r="P2086" s="1">
        <f>'[1]Electricity and CHPs_NCAP'!L$31</f>
        <v>4.5924700415901397E-3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1.6653965649047E-2</v>
      </c>
      <c r="H2087" s="1">
        <f>'[1]Electricity and CHPs_NCAP'!D$42</f>
        <v>2.4068194136591701E-2</v>
      </c>
      <c r="I2087" s="1">
        <f>'[1]Electricity and CHPs_NCAP'!E$42</f>
        <v>1.5628478768769501E-2</v>
      </c>
      <c r="J2087" s="1">
        <f>'[1]Electricity and CHPs_NCAP'!F$42</f>
        <v>4.27786377802978E-2</v>
      </c>
      <c r="K2087" s="1">
        <f>'[1]Electricity and CHPs_NCAP'!G$42</f>
        <v>1.5965880645374599E-3</v>
      </c>
      <c r="L2087" s="1">
        <f>'[1]Electricity and CHPs_NCAP'!H$42</f>
        <v>2.9027967641678001E-2</v>
      </c>
      <c r="M2087" s="1">
        <f>'[1]Electricity and CHPs_NCAP'!I$42</f>
        <v>9.4831109963773002E-6</v>
      </c>
      <c r="N2087" s="1">
        <f>'[1]Electricity and CHPs_NCAP'!J$42</f>
        <v>5.4192815413596E-6</v>
      </c>
      <c r="O2087" s="1">
        <f>'[1]Electricity and CHPs_NCAP'!K$42</f>
        <v>3.2378167405814798E-4</v>
      </c>
      <c r="P2087" s="1">
        <f>'[1]Electricity and CHPs_NCAP'!L$42</f>
        <v>6.8817336955484196E-6</v>
      </c>
      <c r="Q2087" s="1">
        <f>'[1]Electricity and CHPs_NCAP'!M$42</f>
        <v>4.5306477596080302E-5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7.0196159387776402E-2</v>
      </c>
      <c r="L2088" s="1">
        <f>'[1]Electricity and CHPs_NCAP'!H$43</f>
        <v>7.5001322541556795E-2</v>
      </c>
      <c r="M2088" s="1">
        <f>'[1]Electricity and CHPs_NCAP'!I$43</f>
        <v>4.5902055198200398E-2</v>
      </c>
      <c r="N2088" s="1">
        <f>'[1]Electricity and CHPs_NCAP'!J$43</f>
        <v>6.0203138453904098E-2</v>
      </c>
      <c r="O2088" s="1">
        <f>'[1]Electricity and CHPs_NCAP'!K$43</f>
        <v>7.8038191458722705E-2</v>
      </c>
      <c r="P2088" s="1">
        <f>'[1]Electricity and CHPs_NCAP'!L$43</f>
        <v>5.2906402529834903E-2</v>
      </c>
      <c r="Q2088" s="1">
        <f>'[1]Electricity and CHPs_NCAP'!M$43</f>
        <v>4.9619574003424101E-2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2.5816279132680003E-4</v>
      </c>
      <c r="J2089" s="1">
        <f>'[1]Electricity and CHPs_NCAP'!F$50</f>
        <v>1.688279378023771E-4</v>
      </c>
      <c r="K2089" s="1">
        <f>'[1]Electricity and CHPs_NCAP'!G$50</f>
        <v>7.4592235970204201E-4</v>
      </c>
      <c r="L2089" s="1">
        <f>'[1]Electricity and CHPs_NCAP'!H$50</f>
        <v>3.5186074628998072E-4</v>
      </c>
      <c r="M2089" s="1">
        <f>'[1]Electricity and CHPs_NCAP'!I$50</f>
        <v>1.170269811671997E-3</v>
      </c>
      <c r="N2089" s="1">
        <f>'[1]Electricity and CHPs_NCAP'!J$50</f>
        <v>2.3771763183403198E-6</v>
      </c>
      <c r="O2089" s="1">
        <f>'[1]Electricity and CHPs_NCAP'!K$50</f>
        <v>1.2983571423028962E-5</v>
      </c>
      <c r="P2089" s="1">
        <f>'[1]Electricity and CHPs_NCAP'!L$50</f>
        <v>7.7479857368577601E-4</v>
      </c>
      <c r="Q2089" s="1">
        <f>'[1]Electricity and CHPs_NCAP'!M$50</f>
        <v>6.0704966565906999E-4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3.7104951269991402E-4</v>
      </c>
      <c r="J2090" s="1">
        <f>'[1]Electricity and CHPs_NCAP'!F$53</f>
        <v>3.2330659831885202E-4</v>
      </c>
      <c r="K2090" s="1">
        <f>'[1]Electricity and CHPs_NCAP'!G$53</f>
        <v>5.3976526231044502E-3</v>
      </c>
      <c r="L2090" s="1">
        <f>'[1]Electricity and CHPs_NCAP'!H$53</f>
        <v>5.9532403798522853E-3</v>
      </c>
      <c r="M2090" s="1">
        <f>'[1]Electricity and CHPs_NCAP'!I$53</f>
        <v>5.6799144834443699E-4</v>
      </c>
      <c r="N2090" s="1">
        <f>'[1]Electricity and CHPs_NCAP'!J$53</f>
        <v>4.5109295314906903E-3</v>
      </c>
      <c r="O2090" s="1">
        <f>'[1]Electricity and CHPs_NCAP'!K$53</f>
        <v>4.1718618229321199E-4</v>
      </c>
      <c r="P2090" s="1">
        <f>'[1]Electricity and CHPs_NCAP'!L$53</f>
        <v>8.9355931723933727E-4</v>
      </c>
      <c r="Q2090" s="1">
        <f>'[1]Electricity and CHPs_NCAP'!M$53</f>
        <v>2.3637615654223169E-3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3.37777445071081E-4</v>
      </c>
      <c r="J2091" s="1">
        <f>'[1]Electricity and CHPs_NCAP'!F$56</f>
        <v>1.9589837368244499E-5</v>
      </c>
      <c r="K2091" s="1">
        <f>'[1]Electricity and CHPs_NCAP'!G$56</f>
        <v>4.89458371267323E-4</v>
      </c>
      <c r="L2091" s="1">
        <f>'[1]Electricity and CHPs_NCAP'!H$56</f>
        <v>3.1375528321335601E-4</v>
      </c>
      <c r="M2091" s="1">
        <f>'[1]Electricity and CHPs_NCAP'!I$56</f>
        <v>1.31740966179216E-3</v>
      </c>
      <c r="N2091" s="1">
        <f>'[1]Electricity and CHPs_NCAP'!J$56</f>
        <v>5.0488129773177701E-6</v>
      </c>
      <c r="O2091" s="1">
        <f>'[1]Electricity and CHPs_NCAP'!K$56</f>
        <v>1.23193753195981E-5</v>
      </c>
      <c r="P2091" s="1">
        <f>'[1]Electricity and CHPs_NCAP'!L$56</f>
        <v>6.4344995665311603E-4</v>
      </c>
      <c r="Q2091" s="1">
        <f>'[1]Electricity and CHPs_NCAP'!M$56</f>
        <v>7.2455706411643603E-4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7.13215905464767E-3</v>
      </c>
      <c r="H2092" s="1">
        <f t="shared" si="2228"/>
        <v>0.11576873554037501</v>
      </c>
      <c r="I2092" s="1">
        <f t="shared" si="2228"/>
        <v>9.2703209818651502E-3</v>
      </c>
      <c r="J2092" s="1">
        <f t="shared" si="2228"/>
        <v>2.20957542993112E-2</v>
      </c>
      <c r="K2092" s="1">
        <f t="shared" si="2228"/>
        <v>9.5755307823491105E-4</v>
      </c>
      <c r="L2092" s="1">
        <f t="shared" si="2228"/>
        <v>0.13742736178536999</v>
      </c>
      <c r="M2092" s="1">
        <f t="shared" si="2228"/>
        <v>2.6101403496055402E-3</v>
      </c>
      <c r="N2092" s="1">
        <f t="shared" si="2228"/>
        <v>2.935368154444E-2</v>
      </c>
      <c r="O2092" s="1">
        <f t="shared" si="2228"/>
        <v>1.29527670903213E-3</v>
      </c>
      <c r="P2092" s="1">
        <f>P2093</f>
        <v>0.13717526155069401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7.13215905464767E-3</v>
      </c>
      <c r="H2093" s="1">
        <f>'[1]Electricity and CHPs_NCAP'!D$33</f>
        <v>0.11576873554037501</v>
      </c>
      <c r="I2093" s="1">
        <f>'[1]Electricity and CHPs_NCAP'!E$33</f>
        <v>9.2703209818651502E-3</v>
      </c>
      <c r="J2093" s="1">
        <f>'[1]Electricity and CHPs_NCAP'!F$33</f>
        <v>2.20957542993112E-2</v>
      </c>
      <c r="K2093" s="1">
        <f>'[1]Electricity and CHPs_NCAP'!G$33</f>
        <v>9.5755307823491105E-4</v>
      </c>
      <c r="L2093" s="1">
        <f>'[1]Electricity and CHPs_NCAP'!H$33</f>
        <v>0.13742736178536999</v>
      </c>
      <c r="M2093" s="1">
        <f>'[1]Electricity and CHPs_NCAP'!I$33</f>
        <v>2.6101403496055402E-3</v>
      </c>
      <c r="N2093" s="1">
        <f>'[1]Electricity and CHPs_NCAP'!J$33</f>
        <v>2.935368154444E-2</v>
      </c>
      <c r="O2093" s="1">
        <f>'[1]Electricity and CHPs_NCAP'!K$33</f>
        <v>1.29527670903213E-3</v>
      </c>
      <c r="P2093" s="1">
        <f>'[1]Electricity and CHPs_NCAP'!L$33</f>
        <v>0.13717526155069401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1.5458526285011224E-5</v>
      </c>
      <c r="H2094" s="1">
        <f t="shared" si="2229"/>
        <v>3.8584051462614108</v>
      </c>
      <c r="I2094" s="1">
        <f t="shared" si="2229"/>
        <v>4.3463685585547225</v>
      </c>
      <c r="J2094" s="1">
        <f t="shared" si="2229"/>
        <v>12.680318246154634</v>
      </c>
      <c r="K2094" s="1">
        <f t="shared" si="2229"/>
        <v>10.610572495139387</v>
      </c>
      <c r="L2094" s="1">
        <f t="shared" ref="L2094:O2094" si="2230">SUM(L2095:L2099)</f>
        <v>9.881683567193015</v>
      </c>
      <c r="M2094" s="1">
        <f t="shared" si="2230"/>
        <v>5.7174219340205621</v>
      </c>
      <c r="N2094" s="1">
        <f t="shared" si="2230"/>
        <v>10.197292700865482</v>
      </c>
      <c r="O2094" s="1">
        <f t="shared" si="2230"/>
        <v>12.296556410599628</v>
      </c>
      <c r="P2094" s="1">
        <f>SUM(P2095:P2099)</f>
        <v>9.827118691209229</v>
      </c>
      <c r="Q2094" s="1">
        <f>SUM(Q2095:Q2099)</f>
        <v>8.5130372139893566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4.1006253462156202E-4</v>
      </c>
      <c r="I2095" s="1">
        <f>'[1]Electricity and CHPs_NCAP'!E$34</f>
        <v>0.18450182234340487</v>
      </c>
      <c r="J2095" s="1">
        <f>'[1]Electricity and CHPs_NCAP'!F$34</f>
        <v>1.9876882187023241</v>
      </c>
      <c r="K2095" s="1">
        <f>'[1]Electricity and CHPs_NCAP'!G$34</f>
        <v>2.1521505484628238</v>
      </c>
      <c r="L2095" s="1">
        <f>'[1]Electricity and CHPs_NCAP'!H$34</f>
        <v>2.158460274202127</v>
      </c>
      <c r="M2095" s="1">
        <f>'[1]Electricity and CHPs_NCAP'!I$34</f>
        <v>0.64087293745978924</v>
      </c>
      <c r="N2095" s="1">
        <f>'[1]Electricity and CHPs_NCAP'!J$34</f>
        <v>5.2427644203737576E-6</v>
      </c>
      <c r="O2095" s="1">
        <f>'[1]Electricity and CHPs_NCAP'!K$34</f>
        <v>2.3269307570164342E-5</v>
      </c>
      <c r="P2095" s="1">
        <f>'[1]Electricity and CHPs_NCAP'!L$34</f>
        <v>0.30356025782133222</v>
      </c>
      <c r="Q2095" s="1">
        <f>'[1]Electricity and CHPs_NCAP'!M$34</f>
        <v>1.5443089694576293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7.3884419803013505E-8</v>
      </c>
      <c r="H2096" s="1">
        <f>'[1]Electricity and CHPs_NCAP'!D$35</f>
        <v>1.7332352985747701</v>
      </c>
      <c r="I2096" s="1">
        <f>'[1]Electricity and CHPs_NCAP'!E$35</f>
        <v>3.7058492667114602E-6</v>
      </c>
      <c r="J2096" s="1">
        <f>'[1]Electricity and CHPs_NCAP'!F$35</f>
        <v>1.94931028633979</v>
      </c>
      <c r="K2096" s="1">
        <f>'[1]Electricity and CHPs_NCAP'!G$35</f>
        <v>0.86940041743339203</v>
      </c>
      <c r="L2096" s="1">
        <f>'[1]Electricity and CHPs_NCAP'!H$35</f>
        <v>2.2808479095748599</v>
      </c>
      <c r="M2096" s="1">
        <f>'[1]Electricity and CHPs_NCAP'!I$35</f>
        <v>0.58278554763141599</v>
      </c>
      <c r="N2096" s="1">
        <f>'[1]Electricity and CHPs_NCAP'!J$35</f>
        <v>1.76262517104205</v>
      </c>
      <c r="O2096" s="1">
        <f>'[1]Electricity and CHPs_NCAP'!K$35</f>
        <v>1.65058498155302</v>
      </c>
      <c r="P2096" s="1">
        <f>'[1]Electricity and CHPs_NCAP'!L$35</f>
        <v>2.6010303884302899</v>
      </c>
      <c r="Q2096" s="1">
        <f>'[1]Electricity and CHPs_NCAP'!M$35</f>
        <v>0.91930059312087298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7.2324024636594809E-6</v>
      </c>
      <c r="H2097" s="1">
        <f>'[1]Electricity and CHPs_NCAP'!D$36</f>
        <v>0.87261446437323997</v>
      </c>
      <c r="I2097" s="1">
        <f>'[1]Electricity and CHPs_NCAP'!E$36</f>
        <v>2.5551042077931325</v>
      </c>
      <c r="J2097" s="1">
        <f>'[1]Electricity and CHPs_NCAP'!F$36</f>
        <v>2.6069164802170777</v>
      </c>
      <c r="K2097" s="1">
        <f>'[1]Electricity and CHPs_NCAP'!G$36</f>
        <v>0.86073415693178934</v>
      </c>
      <c r="L2097" s="1">
        <f>'[1]Electricity and CHPs_NCAP'!H$36</f>
        <v>2.4370309390968594</v>
      </c>
      <c r="M2097" s="1">
        <f>'[1]Electricity and CHPs_NCAP'!I$36</f>
        <v>2.297762254953021</v>
      </c>
      <c r="N2097" s="1">
        <f>'[1]Electricity and CHPs_NCAP'!J$36</f>
        <v>2.3480108911319131</v>
      </c>
      <c r="O2097" s="1">
        <f>'[1]Electricity and CHPs_NCAP'!K$36</f>
        <v>1.9777992563505673</v>
      </c>
      <c r="P2097" s="1">
        <f>'[1]Electricity and CHPs_NCAP'!L$36</f>
        <v>2.8992166914560369</v>
      </c>
      <c r="Q2097" s="1">
        <f>'[1]Electricity and CHPs_NCAP'!M$36</f>
        <v>2.7835311033927663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8.0851627768670667E-6</v>
      </c>
      <c r="H2098" s="1">
        <f>'[1]Electricity and CHPs_NCAP'!D$37</f>
        <v>1.2518161182490859</v>
      </c>
      <c r="I2098" s="1">
        <f>'[1]Electricity and CHPs_NCAP'!E$37</f>
        <v>1.6067525315054441</v>
      </c>
      <c r="J2098" s="1">
        <f>'[1]Electricity and CHPs_NCAP'!F$37</f>
        <v>5.61363791589869</v>
      </c>
      <c r="K2098" s="1">
        <f>'[1]Electricity and CHPs_NCAP'!G$37</f>
        <v>0.64864918807943095</v>
      </c>
      <c r="L2098" s="1">
        <f>'[1]Electricity and CHPs_NCAP'!H$37</f>
        <v>2.3986335765331104</v>
      </c>
      <c r="M2098" s="1">
        <f>'[1]Electricity and CHPs_NCAP'!I$37</f>
        <v>1.8281975701190638</v>
      </c>
      <c r="N2098" s="1">
        <f>'[1]Electricity and CHPs_NCAP'!J$37</f>
        <v>4.5305534263610898</v>
      </c>
      <c r="O2098" s="1">
        <f>'[1]Electricity and CHPs_NCAP'!K$37</f>
        <v>2.8291293669614599</v>
      </c>
      <c r="P2098" s="1">
        <f>'[1]Electricity and CHPs_NCAP'!L$37</f>
        <v>2.9896644967239201</v>
      </c>
      <c r="Q2098" s="1">
        <f>'[1]Electricity and CHPs_NCAP'!M$37</f>
        <v>2.4493787274169199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6.7076624681662203E-8</v>
      </c>
      <c r="H2099" s="1">
        <f>'[1]Electricity and CHPs_NCAP'!D$38</f>
        <v>3.2920252969328003E-4</v>
      </c>
      <c r="I2099" s="1">
        <f>'[1]Electricity and CHPs_NCAP'!E$38</f>
        <v>6.2910634748403203E-6</v>
      </c>
      <c r="J2099" s="1">
        <f>'[1]Electricity and CHPs_NCAP'!F$38</f>
        <v>0.52276534499675198</v>
      </c>
      <c r="K2099" s="1">
        <f>'[1]Electricity and CHPs_NCAP'!G$38</f>
        <v>6.0796381842319498</v>
      </c>
      <c r="L2099" s="1">
        <f>'[1]Electricity and CHPs_NCAP'!H$38</f>
        <v>0.60671086778605898</v>
      </c>
      <c r="M2099" s="1">
        <f>'[1]Electricity and CHPs_NCAP'!I$38</f>
        <v>0.367803623857272</v>
      </c>
      <c r="N2099" s="1">
        <f>'[1]Electricity and CHPs_NCAP'!J$38</f>
        <v>1.55609796956601</v>
      </c>
      <c r="O2099" s="1">
        <f>'[1]Electricity and CHPs_NCAP'!K$38</f>
        <v>5.8390195364270099</v>
      </c>
      <c r="P2099" s="1">
        <f>'[1]Electricity and CHPs_NCAP'!L$38</f>
        <v>1.03364685677765</v>
      </c>
      <c r="Q2099" s="1">
        <f>'[1]Electricity and CHPs_NCAP'!M$38</f>
        <v>0.81651782060116795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2.5563719040546098E-3</v>
      </c>
      <c r="L2100" s="1">
        <f>'[1]Electricity and CHPs_NCAP'!H$32</f>
        <v>2.94353214355808E-6</v>
      </c>
      <c r="M2100" s="1">
        <f>'[1]Electricity and CHPs_NCAP'!I$32</f>
        <v>1.0438089465942299E-6</v>
      </c>
      <c r="N2100" s="1">
        <f>'[1]Electricity and CHPs_NCAP'!J$32</f>
        <v>1.7636461759200801E-6</v>
      </c>
      <c r="O2100" s="1">
        <f>'[1]Electricity and CHPs_NCAP'!K$32</f>
        <v>2.34516254435904E-6</v>
      </c>
      <c r="P2100" s="1">
        <f>'[1]Electricity and CHPs_NCAP'!L$32</f>
        <v>2.2608091150453901E-4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2.5563719040546098E-3</v>
      </c>
      <c r="L2101" s="1">
        <f t="shared" ref="L2101:O2101" si="2232">L2100</f>
        <v>2.94353214355808E-6</v>
      </c>
      <c r="M2101" s="1">
        <f t="shared" si="2232"/>
        <v>1.0438089465942299E-6</v>
      </c>
      <c r="N2101" s="1">
        <f t="shared" si="2232"/>
        <v>1.7636461759200801E-6</v>
      </c>
      <c r="O2101" s="1">
        <f t="shared" si="2232"/>
        <v>2.34516254435904E-6</v>
      </c>
      <c r="P2101" s="1">
        <f>P2100</f>
        <v>2.2608091150453901E-4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3.6293177885381601E-4</v>
      </c>
      <c r="J2102" s="1">
        <f t="shared" si="2233"/>
        <v>3.9564042478408987E-2</v>
      </c>
      <c r="K2102" s="1">
        <f t="shared" si="2233"/>
        <v>1.3907552320654156E-2</v>
      </c>
      <c r="L2102" s="1">
        <f t="shared" ref="L2102:O2102" si="2234">SUM(L2103:L2105)</f>
        <v>2.3977239692188616E-2</v>
      </c>
      <c r="M2102" s="1">
        <f t="shared" si="2234"/>
        <v>3.6026265009206027E-2</v>
      </c>
      <c r="N2102" s="1">
        <f t="shared" si="2234"/>
        <v>2.2623428929082191E-2</v>
      </c>
      <c r="O2102" s="1">
        <f t="shared" si="2234"/>
        <v>5.2817052962075783E-2</v>
      </c>
      <c r="P2102" s="1">
        <f>SUM(P2103:P2105)</f>
        <v>0.11123356399485283</v>
      </c>
      <c r="Q2102" s="1">
        <f>SUM(Q2103:Q2105)</f>
        <v>1.7069848045423028E-2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1.36335044318086E-2</v>
      </c>
      <c r="L2103" s="1">
        <f>'[1]Electricity and CHPs_NCAP'!H$30</f>
        <v>2.2115019670928601E-2</v>
      </c>
      <c r="M2103" s="1">
        <f>'[1]Electricity and CHPs_NCAP'!I$30</f>
        <v>2.51832843682111E-5</v>
      </c>
      <c r="N2103" s="1">
        <f>'[1]Electricity and CHPs_NCAP'!J$30</f>
        <v>6.12033379591606E-3</v>
      </c>
      <c r="O2103" s="1">
        <f>'[1]Electricity and CHPs_NCAP'!K$30</f>
        <v>4.6122238093631703E-2</v>
      </c>
      <c r="P2103" s="1">
        <f>'[1]Electricity and CHPs_NCAP'!L$30</f>
        <v>2.4145608859900199E-2</v>
      </c>
      <c r="Q2103" s="1">
        <f>'[1]Electricity and CHPs_NCAP'!M$30</f>
        <v>2.4498772558898799E-4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'[1]Electricity and CHPs_NCAP'!F$46</f>
        <v>3.8723091824256498E-2</v>
      </c>
      <c r="K2104" s="1">
        <f>'[1]Electricity and CHPs_NCAP'!G$46</f>
        <v>6.0832735521152401E-6</v>
      </c>
      <c r="L2104" s="1">
        <f>'[1]Electricity and CHPs_NCAP'!H$46</f>
        <v>1.0986248943609001E-3</v>
      </c>
      <c r="M2104" s="1">
        <f>'[1]Electricity and CHPs_NCAP'!I$46</f>
        <v>3.4447521678859901E-2</v>
      </c>
      <c r="N2104" s="1">
        <f>'[1]Electricity and CHPs_NCAP'!J$46</f>
        <v>1.53017446082181E-2</v>
      </c>
      <c r="O2104" s="1">
        <f>'[1]Electricity and CHPs_NCAP'!K$46</f>
        <v>5.23333276788422E-3</v>
      </c>
      <c r="P2104" s="1">
        <f>'[1]Electricity and CHPs_NCAP'!L$46</f>
        <v>7.8681804234731798E-2</v>
      </c>
      <c r="Q2104" s="1">
        <f>'[1]Electricity and CHPs_NCAP'!M$46</f>
        <v>1.6197903482956098E-2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3.6293177885381601E-4</v>
      </c>
      <c r="J2105" s="1">
        <f>'[1]Electricity and CHPs_NCAP'!F$57</f>
        <v>8.4095065415248698E-4</v>
      </c>
      <c r="K2105" s="1">
        <f>'[1]Electricity and CHPs_NCAP'!G$57</f>
        <v>2.6796461529343999E-4</v>
      </c>
      <c r="L2105" s="1">
        <f>'[1]Electricity and CHPs_NCAP'!H$57</f>
        <v>7.6359512689911605E-4</v>
      </c>
      <c r="M2105" s="1">
        <f>'[1]Electricity and CHPs_NCAP'!I$57</f>
        <v>1.5535600459779099E-3</v>
      </c>
      <c r="N2105" s="1">
        <f>'[1]Electricity and CHPs_NCAP'!J$57</f>
        <v>1.20135052494803E-3</v>
      </c>
      <c r="O2105" s="1">
        <f>'[1]Electricity and CHPs_NCAP'!K$57</f>
        <v>1.46148210055986E-3</v>
      </c>
      <c r="P2105" s="1">
        <f>'[1]Electricity and CHPs_NCAP'!L$57</f>
        <v>8.4061509002208296E-3</v>
      </c>
      <c r="Q2105" s="1">
        <f>'[1]Electricity and CHPs_NCAP'!M$57</f>
        <v>6.2695683687794305E-4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1.691104677695247E-2</v>
      </c>
      <c r="G2106" s="1">
        <f t="shared" si="2235"/>
        <v>4.2218269852932813E-5</v>
      </c>
      <c r="H2106" s="1">
        <f t="shared" si="2235"/>
        <v>1.6191960961299833E-4</v>
      </c>
      <c r="I2106" s="1">
        <f t="shared" si="2235"/>
        <v>0.12895804070872194</v>
      </c>
      <c r="J2106" s="1">
        <f t="shared" si="2235"/>
        <v>0.59331088243394237</v>
      </c>
      <c r="K2106" s="1">
        <f t="shared" si="2235"/>
        <v>0.85100975029485992</v>
      </c>
      <c r="L2106" s="1">
        <f t="shared" ref="L2106:O2106" si="2236">SUM(L2107:L2113)</f>
        <v>0.77365645495873803</v>
      </c>
      <c r="M2106" s="1">
        <f t="shared" si="2236"/>
        <v>1.0334144475979758</v>
      </c>
      <c r="N2106" s="1">
        <f t="shared" si="2236"/>
        <v>0.66895726974745595</v>
      </c>
      <c r="O2106" s="1">
        <f t="shared" si="2236"/>
        <v>1.1300386401177065</v>
      </c>
      <c r="P2106" s="1">
        <f>SUM(P2107:P2113)</f>
        <v>1.0741084289568683</v>
      </c>
      <c r="Q2106" s="1">
        <f>SUM(Q2107:Q2113)</f>
        <v>0.39738343414916288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3.9328249475786199E-6</v>
      </c>
      <c r="H2107" s="1">
        <f>'[1]Electricity and CHPs_NCAP'!D$63</f>
        <v>4.0710767465674401E-6</v>
      </c>
      <c r="I2107" s="1">
        <f>'[1]Electricity and CHPs_NCAP'!E$63</f>
        <v>4.23140531295698E-6</v>
      </c>
      <c r="J2107" s="1">
        <f>'[1]Electricity and CHPs_NCAP'!F$63</f>
        <v>5.5493341452823797E-6</v>
      </c>
      <c r="K2107" s="1">
        <f>'[1]Electricity and CHPs_NCAP'!G$63</f>
        <v>5.14395344411658E-6</v>
      </c>
      <c r="L2107" s="1">
        <f>'[1]Electricity and CHPs_NCAP'!H$63</f>
        <v>4.92103376586553E-6</v>
      </c>
      <c r="M2107" s="1">
        <f>'[1]Electricity and CHPs_NCAP'!I$63</f>
        <v>4.7544512850383801E-6</v>
      </c>
      <c r="N2107" s="1">
        <f>'[1]Electricity and CHPs_NCAP'!J$63</f>
        <v>4.6256365373836196E-6</v>
      </c>
      <c r="O2107" s="1">
        <f>'[1]Electricity and CHPs_NCAP'!K$63</f>
        <v>5.6203558732099802E-6</v>
      </c>
      <c r="P2107" s="1">
        <f>'[1]Electricity and CHPs_NCAP'!L$63</f>
        <v>6.7355393241992696E-6</v>
      </c>
      <c r="Q2107" s="1">
        <f>'[1]Electricity and CHPs_NCAP'!M$63</f>
        <v>8.4496489184893895E-6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2.5607643698049602E-3</v>
      </c>
      <c r="G2108" s="1">
        <f>'[1]Electricity and CHPs_NCAP'!C$64</f>
        <v>5.0260661592577299E-6</v>
      </c>
      <c r="H2108" s="1">
        <f>'[1]Electricity and CHPs_NCAP'!D$64</f>
        <v>1.3432011857472901E-5</v>
      </c>
      <c r="I2108" s="1">
        <f>'[1]Electricity and CHPs_NCAP'!E$64</f>
        <v>4.7637296641057101E-4</v>
      </c>
      <c r="J2108" s="1">
        <f>'[1]Electricity and CHPs_NCAP'!F$64</f>
        <v>0.44985197512506703</v>
      </c>
      <c r="K2108" s="1">
        <f>'[1]Electricity and CHPs_NCAP'!G$64</f>
        <v>0.120077764557368</v>
      </c>
      <c r="L2108" s="1">
        <f>'[1]Electricity and CHPs_NCAP'!H$64</f>
        <v>0.217385512847283</v>
      </c>
      <c r="M2108" s="1">
        <f>'[1]Electricity and CHPs_NCAP'!I$64</f>
        <v>0.312424575800963</v>
      </c>
      <c r="N2108" s="1">
        <f>'[1]Electricity and CHPs_NCAP'!J$64</f>
        <v>0.160691128482466</v>
      </c>
      <c r="O2108" s="1">
        <f>'[1]Electricity and CHPs_NCAP'!K$64</f>
        <v>0.25040015750292499</v>
      </c>
      <c r="P2108" s="1">
        <f>'[1]Electricity and CHPs_NCAP'!L$64</f>
        <v>0.29253819807451498</v>
      </c>
      <c r="Q2108" s="1">
        <f>'[1]Electricity and CHPs_NCAP'!M$64</f>
        <v>0.11165549802657999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1.91242881802859E-3</v>
      </c>
      <c r="G2109" s="1">
        <f>'[1]Electricity and CHPs_NCAP'!C$65</f>
        <v>3.8160991382209602E-6</v>
      </c>
      <c r="H2109" s="1">
        <f>'[1]Electricity and CHPs_NCAP'!D$65</f>
        <v>1.08704871106387E-5</v>
      </c>
      <c r="I2109" s="1">
        <f>'[1]Electricity and CHPs_NCAP'!E$65</f>
        <v>3.7916347233360101E-4</v>
      </c>
      <c r="J2109" s="1">
        <f>'[1]Electricity and CHPs_NCAP'!F$65</f>
        <v>2.6506462740379801E-2</v>
      </c>
      <c r="K2109" s="1">
        <f>'[1]Electricity and CHPs_NCAP'!G$65</f>
        <v>0.54828520469464603</v>
      </c>
      <c r="L2109" s="1">
        <f>'[1]Electricity and CHPs_NCAP'!H$65</f>
        <v>0.44633398815675701</v>
      </c>
      <c r="M2109" s="1">
        <f>'[1]Electricity and CHPs_NCAP'!I$65</f>
        <v>0.50574332940962197</v>
      </c>
      <c r="N2109" s="1">
        <f>'[1]Electricity and CHPs_NCAP'!J$65</f>
        <v>0.36857394149562001</v>
      </c>
      <c r="O2109" s="1">
        <f>'[1]Electricity and CHPs_NCAP'!K$65</f>
        <v>0.70336331721982703</v>
      </c>
      <c r="P2109" s="1">
        <f>'[1]Electricity and CHPs_NCAP'!L$65</f>
        <v>0.53843920283967395</v>
      </c>
      <c r="Q2109" s="1">
        <f>'[1]Electricity and CHPs_NCAP'!M$65</f>
        <v>0.17340718027910701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2.0268328950917899E-3</v>
      </c>
      <c r="G2110" s="1">
        <f>'[1]Electricity and CHPs_NCAP'!C$66</f>
        <v>4.9686316697883299E-6</v>
      </c>
      <c r="H2110" s="1">
        <f>'[1]Electricity and CHPs_NCAP'!D$66</f>
        <v>2.74014025183023E-5</v>
      </c>
      <c r="I2110" s="1">
        <f>'[1]Electricity and CHPs_NCAP'!E$66</f>
        <v>2.4165841467814302E-2</v>
      </c>
      <c r="J2110" s="1">
        <f>'[1]Electricity and CHPs_NCAP'!F$66</f>
        <v>2.62696813640854E-2</v>
      </c>
      <c r="K2110" s="1">
        <f>'[1]Electricity and CHPs_NCAP'!G$66</f>
        <v>2.9065546522024099E-2</v>
      </c>
      <c r="L2110" s="1">
        <f>'[1]Electricity and CHPs_NCAP'!H$66</f>
        <v>2.07249580624899E-3</v>
      </c>
      <c r="M2110" s="1">
        <f>'[1]Electricity and CHPs_NCAP'!I$66</f>
        <v>6.3374742987419103E-2</v>
      </c>
      <c r="N2110" s="1">
        <f>'[1]Electricity and CHPs_NCAP'!J$66</f>
        <v>4.6470153195176996E-3</v>
      </c>
      <c r="O2110" s="1">
        <f>'[1]Electricity and CHPs_NCAP'!K$66</f>
        <v>5.7920706362617203E-2</v>
      </c>
      <c r="P2110" s="1">
        <f>'[1]Electricity and CHPs_NCAP'!L$66</f>
        <v>4.6853371255311499E-2</v>
      </c>
      <c r="Q2110" s="1">
        <f>'[1]Electricity and CHPs_NCAP'!M$66</f>
        <v>1.6464461302519499E-2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4.1870182738463499E-3</v>
      </c>
      <c r="G2111" s="1">
        <f>'[1]Electricity and CHPs_NCAP'!C$67</f>
        <v>9.7076987773296503E-6</v>
      </c>
      <c r="H2111" s="1">
        <f>'[1]Electricity and CHPs_NCAP'!D$67</f>
        <v>3.8759124217254402E-5</v>
      </c>
      <c r="I2111" s="1">
        <f>'[1]Electricity and CHPs_NCAP'!E$67</f>
        <v>3.8166168558757402E-2</v>
      </c>
      <c r="J2111" s="1">
        <f>'[1]Electricity and CHPs_NCAP'!F$67</f>
        <v>2.49852652902629E-2</v>
      </c>
      <c r="K2111" s="1">
        <f>'[1]Electricity and CHPs_NCAP'!G$67</f>
        <v>3.5139988403256606E-2</v>
      </c>
      <c r="L2111" s="1">
        <f>'[1]Electricity and CHPs_NCAP'!H$67</f>
        <v>4.8595843056893899E-2</v>
      </c>
      <c r="M2111" s="1">
        <f>'[1]Electricity and CHPs_NCAP'!I$67</f>
        <v>5.57927985194272E-2</v>
      </c>
      <c r="N2111" s="1">
        <f>'[1]Electricity and CHPs_NCAP'!J$67</f>
        <v>4.7528207507527898E-2</v>
      </c>
      <c r="O2111" s="1">
        <f>'[1]Electricity and CHPs_NCAP'!K$67</f>
        <v>4.75031672821737E-2</v>
      </c>
      <c r="P2111" s="1">
        <f>'[1]Electricity and CHPs_NCAP'!L$67</f>
        <v>7.0245622796281493E-2</v>
      </c>
      <c r="Q2111" s="1">
        <f>'[1]Electricity and CHPs_NCAP'!M$67</f>
        <v>3.6578114615282806E-2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4.1951197948904197E-3</v>
      </c>
      <c r="G2112" s="1">
        <f>'[1]Electricity and CHPs_NCAP'!C$68</f>
        <v>9.7854120500745506E-6</v>
      </c>
      <c r="H2112" s="1">
        <f>'[1]Electricity and CHPs_NCAP'!D$68</f>
        <v>3.9641266262440097E-5</v>
      </c>
      <c r="I2112" s="1">
        <f>'[1]Electricity and CHPs_NCAP'!E$68</f>
        <v>3.8603766010770604E-2</v>
      </c>
      <c r="J2112" s="1">
        <f>'[1]Electricity and CHPs_NCAP'!F$68</f>
        <v>3.9702269261093902E-2</v>
      </c>
      <c r="K2112" s="1">
        <f>'[1]Electricity and CHPs_NCAP'!G$68</f>
        <v>6.7692805420203103E-2</v>
      </c>
      <c r="L2112" s="1">
        <f>'[1]Electricity and CHPs_NCAP'!H$68</f>
        <v>3.8864790851825398E-2</v>
      </c>
      <c r="M2112" s="1">
        <f>'[1]Electricity and CHPs_NCAP'!I$68</f>
        <v>5.5668140884815399E-2</v>
      </c>
      <c r="N2112" s="1">
        <f>'[1]Electricity and CHPs_NCAP'!J$68</f>
        <v>5.2826580100477701E-2</v>
      </c>
      <c r="O2112" s="1">
        <f>'[1]Electricity and CHPs_NCAP'!K$68</f>
        <v>4.3350909448156102E-2</v>
      </c>
      <c r="P2112" s="1">
        <f>'[1]Electricity and CHPs_NCAP'!L$68</f>
        <v>7.4708955404300503E-2</v>
      </c>
      <c r="Q2112" s="1">
        <f>'[1]Electricity and CHPs_NCAP'!M$68</f>
        <v>3.60586540478487E-2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2.0288826252903599E-3</v>
      </c>
      <c r="G2113" s="1">
        <f>'[1]Electricity and CHPs_NCAP'!C$69</f>
        <v>4.9815371106829701E-6</v>
      </c>
      <c r="H2113" s="1">
        <f>'[1]Electricity and CHPs_NCAP'!D$69</f>
        <v>2.7744240900322501E-5</v>
      </c>
      <c r="I2113" s="1">
        <f>'[1]Electricity and CHPs_NCAP'!E$69</f>
        <v>2.71624968273225E-2</v>
      </c>
      <c r="J2113" s="1">
        <f>'[1]Electricity and CHPs_NCAP'!F$69</f>
        <v>2.5989679318907999E-2</v>
      </c>
      <c r="K2113" s="1">
        <f>'[1]Electricity and CHPs_NCAP'!G$69</f>
        <v>5.0743296743917997E-2</v>
      </c>
      <c r="L2113" s="1">
        <f>'[1]Electricity and CHPs_NCAP'!H$69</f>
        <v>2.0398903205963801E-2</v>
      </c>
      <c r="M2113" s="1">
        <f>'[1]Electricity and CHPs_NCAP'!I$69</f>
        <v>4.0406105544444203E-2</v>
      </c>
      <c r="N2113" s="1">
        <f>'[1]Electricity and CHPs_NCAP'!J$69</f>
        <v>3.4685771205309301E-2</v>
      </c>
      <c r="O2113" s="1">
        <f>'[1]Electricity and CHPs_NCAP'!K$69</f>
        <v>2.7494761946134198E-2</v>
      </c>
      <c r="P2113" s="1">
        <f>'[1]Electricity and CHPs_NCAP'!L$69</f>
        <v>5.1316343047461702E-2</v>
      </c>
      <c r="Q2113" s="1">
        <f>'[1]Electricity and CHPs_NCAP'!M$69</f>
        <v>2.3211076228906401E-2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5.0732355007532899E-4</v>
      </c>
      <c r="G2114" s="3">
        <f t="shared" si="2237"/>
        <v>0.42353945078080357</v>
      </c>
      <c r="H2114" s="3">
        <f t="shared" si="2237"/>
        <v>1.155386156061873</v>
      </c>
      <c r="I2114" s="3">
        <f t="shared" si="2237"/>
        <v>1.8535922323843101</v>
      </c>
      <c r="J2114" s="3">
        <f t="shared" si="2237"/>
        <v>3.1278313547715726</v>
      </c>
      <c r="K2114" s="3">
        <f t="shared" si="2237"/>
        <v>1.9272149825550267</v>
      </c>
      <c r="L2114" s="3">
        <f t="shared" ref="L2114:O2114" si="2238">SUM(L2115:L2164)</f>
        <v>2.2395317417723506</v>
      </c>
      <c r="M2114" s="3">
        <f t="shared" si="2238"/>
        <v>2.7838858141070011</v>
      </c>
      <c r="N2114" s="3">
        <f t="shared" si="2238"/>
        <v>2.2967594848043653</v>
      </c>
      <c r="O2114" s="3">
        <f t="shared" si="2238"/>
        <v>2.1735977909801156</v>
      </c>
      <c r="P2114" s="3">
        <f>SUM(P2115:P2164)</f>
        <v>2.3610790106584103</v>
      </c>
      <c r="Q2114" s="3">
        <f>SUM(Q2115:Q2164)</f>
        <v>1.965675938846954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1.0874103617201101E-4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4.4356318264371901E-4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1.5196479777684899E-4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0.17473967256910899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0.17063730759540499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0.12858811120645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0.160056272358092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0.162608854600824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0.12857211606864699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0.138160898408663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0.12638489221653601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0.10055436216055701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1.10113928476991E-4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1.27276182830268E-3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5.8963545204730196E-4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0.34617306985628299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1.26826809556175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0.57404693004972196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0.68820071644816705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0.99415427581250104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0.61629194572338597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0.65740385004225799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0.722269813866944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0.50396228203887905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1.16575729750668E-4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2.7220428199657E-3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0.27669683773994103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5.9559703897646204E-4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0.10137357320068301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0.47418532698038302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0.12077499216336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0.60728580390431097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0.42121745672352401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0.50567825590456705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1.42453962518688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1.8692838135145799E-3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1.71892855675659E-4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7.0448873822536298E-2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1.1293356133562299E-2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0.85722339846372697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0.86546032813132401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0.75038759983302505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0.83514933426283799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1.01983035221398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0.97320877563790997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0.59402643327093596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5.62991404564471E-2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1.26953154640351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2.6110851800490603E-4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1.20006156569268E-4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2.4112015018165899E-4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3.07654119852199E-4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1.9021778152369901E-4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1.0584308202953401E-3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9.7341961313023603E-4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7.7892965534700402E-4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1.3478716608076599E-3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8.55108802633213E-5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9.7993696828545504E-5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1.3881461023741E-2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4.3959357354016599E-4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5.5470226775069804E-4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2.3610801973115701E-3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3.7054668060390101E-4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2.7903438445666502E-4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5.4809886587954505E-4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1.7185429453000401E-3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7.1630211590629905E-2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0.132944504040862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0.439418705235183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0.204706985402623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4.0931870523103504E-3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9.4739364995156396E-4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7.0516569436177002E-4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7.1891884428328405E-4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3.8814148958027801E-4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6.1022780828055704E-4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5.1062464748099501E-3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7.4621954858746897E-4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7.8005578566632398E-4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8.8505878577851804E-2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0.156598075798347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1.8113807972489699E-2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5.4183492659588502E-2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2.9544000762874302E-4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1.0437465284516799E-4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4.2681615405198899E-4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2.9475962541611198E-4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1.9580636539423399E-3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3.7222332042546099E-3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3.34413495079265E-5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2.9841793344801499E-5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4.3893780011342403E-5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1.4282704027134501E-4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1.08952804337233E-4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0.17609269772647501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4.4245587904379898E-4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9.3604287165218493E-3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1.7523659254171101E-4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3.5085485669554297E-5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2.8941409073874499E-5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5.1051046767604901E-5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2.9137708221731201E-2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4.1207084531031897E-2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1.8233430138290801E-3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0.27954496295424802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3.9999925702418698E-2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2.15766285063233E-4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4.0596788906250597E-5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3.4805332073521001E-5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5.8493601060304397E-5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8.8471805169707798E-4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7.4052923617211601E-4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0.140787494143985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8.9021970130131101E-4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0.17779475529965399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5.7331515661450699E-2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0.11932448259805201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1.1608997141744E-2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3.2799400594426202E-2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1.4064503272958201E-5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5.3904372196749596E-6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1.02228543071561E-7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1.3053100492023701E-6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1.0635008059914001E-6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6.3852128524985495E-7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7.9907125995447795E-7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7.6282242008989099E-7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6.97977245574472E-7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8.6043505874472901E-7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1.0654741632062301E-6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4.9777402341351101E-6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2.3459765682707001E-6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6.9429889844033896E-7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2.0630348056507E-6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1.9219008557498101E-6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1.46770656684105E-6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1.7903588141650299E-6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1.5982671952153699E-6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1.4649479315984E-6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1.63678592615536E-6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2.0141040765008699E-6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3.9383061768072796E-6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2.2051898666594702E-6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7.2885296369333699E-7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2.0352652277458701E-6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2.03484232414825E-6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1.63463416110281E-6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2.0368163679338698E-6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1.8018285885058199E-6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1.6209392694646601E-6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1.7912060709004499E-6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2.1436067387356301E-6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5.9381763983331604E-6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2.5386587295384699E-6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6.5341423212931898E-7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2.07603515476009E-6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1.9942414603072099E-6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1.5510677801545899E-6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1.90132894305441E-6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1.6993416154810199E-6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1.5275250770027499E-6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1.7271216560301101E-6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2.0201926907596298E-6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7.6159347999637909E-5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7.4262817530270804E-5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3.4033827371612901E-4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1.8995253217227646E-2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0.1025919605946979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2.1668084820345411E-4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0.16702723135040051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9.9938156025623478E-4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8.948192733440041E-5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1.5456647809378198E-4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1.839255554900922E-4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1.792215172255688E-4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2.7012410292909701E-2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6.2299088129558297E-2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3.1101107798491901E-4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2.4148198695207301E-4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9.5372400801852594E-2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1.6239236512952601E-4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1.7646876270056299E-4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0.186566950273166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8.2876784049083495E-5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8.5846440146377994E-5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0.151785149608445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3.1261455944127099E-4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1.7855515306088101E-5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2.3682851966460201E-5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1.5076817501686099E-4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1.1746271446247699E-5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2.0406487547885999E-5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9.27704644035871E-5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1.1595594752494201E-5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2.02862121269537E-5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5.5525108607767502E-5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1.4746184075877E-5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2.8190386025692199E-5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1.2930384531936899E-4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1.156467823579035E-4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8.3559373814655991E-5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4.7234364054581698E-4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9.8588101827067454E-2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0.15111969882965437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1.982183318490843E-4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1.714844152256057E-4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1.3850337956739721E-4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7.8000440505876796E-5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2.1700360606730226E-4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1.8877932923068349E-4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8.6355104835971104E-5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2.5997208953035499E-3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1.05979582817454E-4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1.3627504394057201E-4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7.5608712189939806E-5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7.0639411563246102E-5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6.6924226396302298E-5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4.3643453550732001E-5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4.75289635302895E-5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4.0408849003527397E-5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1.4391249375317999E-5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2.1163528856140901E-5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3.3855260796269E-5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1.53431360082665E-5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1.7381291715198199E-5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1.6203344742249799E-4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1.0449195164748201E-5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1.5534654799361499E-5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7.6170281818413303E-5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1.0210203468550701E-5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1.5168827675624201E-5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4.4622438749099498E-5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8.7291629092662405E-6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1.26422047707395E-5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3.6423563305361402E-5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3.53325697395146E-6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8.9644036304930996E-5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1.73580407188729E-8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2.6603670649440698E-6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9.4964445745977608E-6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3.8095771242420599E-6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2.0617807264351299E-5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3.5959649333381598E-6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1.0047825466338001E-4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0.70366909054453841</v>
      </c>
      <c r="H2165" s="3">
        <f t="shared" si="2245"/>
        <v>3.4175638721551667</v>
      </c>
      <c r="I2165" s="3">
        <f t="shared" si="2245"/>
        <v>4.2908481005439976</v>
      </c>
      <c r="J2165" s="3">
        <f t="shared" si="2245"/>
        <v>5.6307506290582667</v>
      </c>
      <c r="K2165" s="3">
        <f t="shared" si="2245"/>
        <v>1.6127053231668322</v>
      </c>
      <c r="L2165" s="3">
        <f t="shared" ref="L2165:O2165" si="2246">SUM(L2166:L2188)</f>
        <v>3.9397303825782801</v>
      </c>
      <c r="M2165" s="3">
        <f t="shared" si="2246"/>
        <v>3.6404612794449327</v>
      </c>
      <c r="N2165" s="3">
        <f t="shared" si="2246"/>
        <v>3.2552707263778329</v>
      </c>
      <c r="O2165" s="3">
        <f t="shared" si="2246"/>
        <v>4.4071095389800812</v>
      </c>
      <c r="P2165" s="3">
        <f>SUM(P2166:P2188)</f>
        <v>3.8376492177584041</v>
      </c>
      <c r="Q2165" s="3">
        <f>SUM(Q2166:Q2188)</f>
        <v>3.5723169114749296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4.2424970801287501E-2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1.15999611265114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2.5425380304329899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2.5883658459554999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0.26441824527814101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1.3213508359097199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1.59868202909126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0.97154836847577197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1.47082628738168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1.6949868867498601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0.68944878558314704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8.6647330130159312E-3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0.41390363532848201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0.32946251426557599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0.68427007376887805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0.13056889777196298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0.36254697879395997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0.47076711634084201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0.26746103164437601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0.42102818908874601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0.48727291950479301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0.222387472093207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6.8231521090592502E-3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1.8410203443281701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1.4079327565304098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2.3555057007335103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1.21559692652962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2.2535416693137802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1.5681705753544199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2.0137213459198602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2.5118709894081102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1.6519677284576699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2.6554291557708098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7.8823442332918796E-4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8.4079529740231998E-4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8.7226544645070897E-4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1.6168671966464599E-3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1.5461622186141301E-3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1.77044556919082E-3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2.5984005310174499E-3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2.30044074827537E-3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3.1338139783322299E-3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3.1781574924450301E-3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4.7642559353746399E-3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1.4906322629942099E-4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1.00613868435499E-4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9.0097549405733705E-5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8.6763286721901304E-5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9.3515835909414904E-5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8.2598865804158007E-5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8.9089435980379796E-5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9.3621415729770694E-5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8.9479395569442492E-5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8.6762991292115891E-5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5.4722883411449999E-5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4.9245668041303299E-5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5.0483515394235601E-5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6.2876581072759E-5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5.41272532311251E-5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6.3559818647071606E-5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6.7612939190838208E-5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7.5986618216564001E-5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2.6229179797219396E-4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8.2770310539471303E-5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7.8056847861504501E-5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8.0001524510331891E-5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8.6765710411298094E-5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1.0281347051476299E-4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9.7609868585570093E-5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8.2291198715768194E-5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9.845284993670981E-5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2.3323228668596899E-5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0.50634843129946505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1.53657464205683E-4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3.4929351062707994E-5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5.9406959383271501E-4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9.7518116201103803E-5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1.3622730642989101E-4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1.9297170484064899E-5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1.16088431007279E-5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2.4151804800969001E-5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9.8079663377739702E-4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2.48910558949999E-4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2.2446506457873502E-3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3.0418859043062798E-5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2.2223809030410401E-5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0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0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3.9860225234616102E-5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9.7390706937071095E-2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1.4046811757300901E-4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6.3020872612200505E-5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1.0463362316862301E-5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2.0612280979163898E-5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9.9116418416557396E-4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1.4904442291033498E-4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2.8606269967460603E-4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8.9693893121217102E-5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5.0715183665524004E-5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5.4745596753871001E-5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2.5525033820863199E-2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2.03987272356464E-4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6.3069716647388505E-3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2.1604228183636298E-4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1.1753079349845601E-4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4.7831305661471303E-5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0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0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1.48258372471602E-4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1.8142203263519199E-5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1.20078392266605E-2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3.0400720780365999E-5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2.5549561835822998E-5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3.1187422683698099E-5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3.1439749619502404E-4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6.56629160041948E-5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9.9737718100316702E-5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2.8150623533290301E-5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5.8067978889824801E-5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9.7976273411274698E-5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8.1556100581599701E-4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7.1333496099110899E-4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3.4726603276567103E-4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6.7811841177658607E-5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5.8543404306375297E-5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1.6680608795178301E-5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0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1.0403771212658201E-4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2.08590874309768E-5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1.00193719170678E-5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0.51698358848792703</v>
      </c>
      <c r="H2189" s="3">
        <f t="shared" si="2249"/>
        <v>1.6760956225080967</v>
      </c>
      <c r="I2189" s="3">
        <f t="shared" si="2249"/>
        <v>1.4455905466095447</v>
      </c>
      <c r="J2189" s="3">
        <f t="shared" si="2249"/>
        <v>2.4657569990494701</v>
      </c>
      <c r="K2189" s="3">
        <f t="shared" si="2249"/>
        <v>0.39089001140246432</v>
      </c>
      <c r="L2189" s="3">
        <f t="shared" ref="L2189:O2189" si="2250">SUM(L2190:L2212)</f>
        <v>1.3578374543040821</v>
      </c>
      <c r="M2189" s="3">
        <f t="shared" si="2250"/>
        <v>1.4677457300283716</v>
      </c>
      <c r="N2189" s="3">
        <f t="shared" si="2250"/>
        <v>1.0216849550568361</v>
      </c>
      <c r="O2189" s="3">
        <f t="shared" si="2250"/>
        <v>1.4364260106055493</v>
      </c>
      <c r="P2189" s="3">
        <f>SUM(P2190:P2212)</f>
        <v>1.6264139352146565</v>
      </c>
      <c r="Q2189" s="3">
        <f>SUM(Q2190:Q2212)</f>
        <v>0.81031578268751903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5.9943631407481804E-3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0.66046793828084505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1.0112076404644899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1.3314756999783801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7.5029137851383501E-2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0.65224515065969502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0.73511372534564801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0.43126221769828804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0.694906798135695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0.77214344304274107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0.34194654052086898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2.9232204752974401E-3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0.87929391899879905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0.33800885026898098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0.91279296289141199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0.266908665207236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0.501176429057554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0.65058555884860603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0.42004712349133799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0.581236530937153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0.71575787665383206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0.29913758531048695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1.3229888636614401E-3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3.6228133033334199E-3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7.4385172396906098E-3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0.21901879595481202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4.6983652387286204E-2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0.18880742659209399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7.9764861813279894E-2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0.16827897864772501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0.15753810442615301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0.13566756182474901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0.165152168528613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5.7381754979805594E-4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5.7822256063726999E-4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6.4921435034150804E-4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1.12528751898421E-3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1.2109858773363101E-3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1.3700813199712001E-3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2.0311590558828702E-3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1.8559654668805299E-3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2.4898793112632799E-3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2.5826058267086698E-3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3.77869736262793E-3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1.9885642017522702E-4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8.9992631266975597E-5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8.1682869544814796E-5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9.0347559904507097E-5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1.01685625977359E-4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8.8663493651873991E-5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9.4995366211317897E-5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9.7814177310749493E-5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9.7383959600727695E-5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2.02134704823182E-4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1.0651588626463799E-4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8.3906958289227003E-5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8.2668140216881199E-5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9.8437712041382202E-5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9.1200889917147901E-5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9.6550982624304802E-5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1.11767750715806E-4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1.02527810690758E-4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1.4265916462573801E-4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8.4746667958305398E-5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4.3300629699050297E-5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5.34852804453087E-5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5.0301626935922202E-5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6.0805369035358395E-5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6.3151446449421207E-5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5.2865938599233705E-5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7.6339610016447595E-5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2.45395846141833E-5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0.47981417076744504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1.0517476239403301E-2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7.4962473148613488E-5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6.5595142427441705E-5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1.9909855267744004E-3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1.59782361038607E-3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3.1634799139798603E-4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1.9120557282554E-4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9.41062759046474E-4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2.06483441048156E-2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1.3756892411189299E-2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5.7697661559529902E-5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2.7895857180552202E-5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2.59232267999079E-5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0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0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1.8411786759643901E-5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1.1117821010861799E-2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2.6451095494559999E-3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1.2326804516064001E-4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1.3053870155630199E-4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1.46845676887015E-3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1.0248264081606099E-3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3.48438747593817E-4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1.17945722448208E-5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3.3403949736580401E-5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6.6500150576537503E-4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7.0314125501951799E-4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1.75114233737627E-3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7.2553496384031801E-2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5.6724222883169798E-4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2.7644260261762296E-4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1.4667847809034002E-4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0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0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1.46315270758458E-4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1.5111423567682899E-5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8.3742500217610701E-3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2.06066131684084E-4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5.0920903614054499E-5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4.6787845898784596E-4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8.1444479100226802E-4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7.3554320363718498E-4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1.7581266996918299E-4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3.4332760089645605E-5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1.2252699688251999E-2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9.44865557641207E-4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9.3006397779563099E-2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3.42534370312264E-4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1.7054732780031302E-4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1.3096859763598901E-4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4.9163259119757298E-5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0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0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9.0988672437714496E-5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3.0524430861215901E-5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1.7181660376613202E-5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1.0881666974858501E-3</v>
      </c>
      <c r="G2213" s="3">
        <f t="shared" si="2253"/>
        <v>15.038973902539931</v>
      </c>
      <c r="H2213" s="3">
        <f t="shared" si="2253"/>
        <v>172.53059421551049</v>
      </c>
      <c r="I2213" s="3">
        <f t="shared" si="2253"/>
        <v>72.110917478148522</v>
      </c>
      <c r="J2213" s="3">
        <f t="shared" si="2253"/>
        <v>283.41090533332493</v>
      </c>
      <c r="K2213" s="3">
        <f t="shared" si="2253"/>
        <v>179.89896943412435</v>
      </c>
      <c r="L2213" s="3">
        <f t="shared" ref="L2213:O2213" si="2254">SUM(L2214:L2222)</f>
        <v>175.27268687252459</v>
      </c>
      <c r="M2213" s="3">
        <f t="shared" si="2254"/>
        <v>300.05560749489007</v>
      </c>
      <c r="N2213" s="3">
        <f t="shared" si="2254"/>
        <v>177.65990075839298</v>
      </c>
      <c r="O2213" s="3">
        <f t="shared" si="2254"/>
        <v>241.56780477397183</v>
      </c>
      <c r="P2213" s="3">
        <f>SUM(P2214:P2222)</f>
        <v>315.81166000166405</v>
      </c>
      <c r="Q2213" s="3">
        <f>SUM(Q2214:Q2222)</f>
        <v>125.20078333976114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7.41630054488843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172.45072497588097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34.895096656712305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283.41014917967897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179.89829654131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175.27211050629901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300.054888562928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177.65933975747501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241.56712549148298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315.81086381098203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125.20010975517401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3.4680986323349402E-3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9.6767205580833206E-4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4.1817370689679401E-4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7.5615364597608997E-4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6.7289281436262597E-4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5.7636622556927997E-4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7.1893196207867206E-4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5.6100091797806702E-4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6.7928248884612202E-4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7.9619068203629398E-4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6.7358458713673601E-4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3.8079825039305404E-2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1.7804159337844398E-2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21.715990395147902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4.2842107348700399E-2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2.11397996971542E-2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0.132384569386927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7.5139127054492798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3.5132356695025103E-2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15.367027683194499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1.0881666974858501E-3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2.4370621181882501E-2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4.82525184368206E-3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2.5851970298389642</v>
      </c>
      <c r="H2223" s="3">
        <f t="shared" si="2255"/>
        <v>39.742508510238835</v>
      </c>
      <c r="I2223" s="3">
        <f t="shared" si="2255"/>
        <v>12.974936534237942</v>
      </c>
      <c r="J2223" s="3">
        <f t="shared" si="2255"/>
        <v>44.013145006756915</v>
      </c>
      <c r="K2223" s="3">
        <f t="shared" si="2255"/>
        <v>13.719094768530201</v>
      </c>
      <c r="L2223" s="3">
        <f t="shared" ref="L2223:O2223" si="2256">SUM(L2224:L2232)</f>
        <v>44.249808985341303</v>
      </c>
      <c r="M2223" s="3">
        <f t="shared" si="2256"/>
        <v>23.505939844215064</v>
      </c>
      <c r="N2223" s="3">
        <f t="shared" si="2256"/>
        <v>38.068847813161298</v>
      </c>
      <c r="O2223" s="3">
        <f t="shared" si="2256"/>
        <v>47.321560292484193</v>
      </c>
      <c r="P2223" s="3">
        <f>SUM(P2224:P2232)</f>
        <v>26.91102196642273</v>
      </c>
      <c r="Q2223" s="3">
        <f>SUM(Q2224:Q2232)</f>
        <v>43.388643919579245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0.30807736398114899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39.688963646294404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9.3570015731518803E-3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9.1901039790163104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5.8529832715248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44.212284001394799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23.5037889973859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38.065948567838298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47.3178736605864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26.908970660859499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43.3847050668221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6.6814467407632706E-4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4.6998764442136599E-4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2.67990043038192E-4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4.3255819129916096E-3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1.9992692373083203E-3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3.5320187356920798E-3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2.15084682916422E-3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2.89924532299758E-3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3.6866318977929998E-3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2.0513055632310601E-3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3.9388527571471502E-3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1.6566170603172E-3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5.2044462283254997E-4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2.8588109721071998E-2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4.6530225942580895E-3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4.5550146407174301E-3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3.3625528890405599E-3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2.2730385071431298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1.29377286716639E-3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12.8587288834867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34.712822391564906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7.8255207477351805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1.56898614451552E-2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1.7563969802918099E-3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5.1260658810018594E-2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7.79945494139795E-2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0.101240031668443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3.4036465392195001E-2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1.49405508766142E-2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3.7013201421047537E-4</v>
      </c>
      <c r="G2233" s="3">
        <f t="shared" si="2257"/>
        <v>0.82800696999465062</v>
      </c>
      <c r="H2233" s="3">
        <f t="shared" si="2257"/>
        <v>0.47950588089388729</v>
      </c>
      <c r="I2233" s="3">
        <f t="shared" si="2257"/>
        <v>1.315277375731458</v>
      </c>
      <c r="J2233" s="3">
        <f t="shared" si="2257"/>
        <v>5.9773986158543071</v>
      </c>
      <c r="K2233" s="3">
        <f t="shared" si="2257"/>
        <v>3.5435379260435962</v>
      </c>
      <c r="L2233" s="3">
        <f t="shared" ref="L2233:O2233" si="2258">SUM(L2234,L2253)</f>
        <v>2.2005445449591678</v>
      </c>
      <c r="M2233" s="3">
        <f t="shared" si="2258"/>
        <v>4.992069550727682</v>
      </c>
      <c r="N2233" s="3">
        <f t="shared" si="2258"/>
        <v>2.8849706572289682</v>
      </c>
      <c r="O2233" s="3">
        <f t="shared" si="2258"/>
        <v>2.2118772711379764</v>
      </c>
      <c r="P2233" s="3">
        <f>SUM(P2234,P2253)</f>
        <v>5.022270717922293</v>
      </c>
      <c r="Q2233" s="3">
        <f>SUM(Q2234,Q2253)</f>
        <v>2.5014459877196873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3.245944888966096E-4</v>
      </c>
      <c r="G2234" s="1">
        <f t="shared" si="2259"/>
        <v>0.67026081609759625</v>
      </c>
      <c r="H2234" s="1">
        <f t="shared" si="2259"/>
        <v>0.22333765701651098</v>
      </c>
      <c r="I2234" s="1">
        <f t="shared" si="2259"/>
        <v>1.0226161975150183</v>
      </c>
      <c r="J2234" s="1">
        <f t="shared" si="2259"/>
        <v>5.1226050030536792</v>
      </c>
      <c r="K2234" s="1">
        <f t="shared" si="2259"/>
        <v>2.6042376569879342</v>
      </c>
      <c r="L2234" s="1">
        <f t="shared" ref="L2234:O2234" si="2260">SUM(L2235,L2238,L2240,L2243,L2245,L2247,L2249,L2251)</f>
        <v>1.5999002586921425</v>
      </c>
      <c r="M2234" s="1">
        <f t="shared" si="2260"/>
        <v>4.2634180735003664</v>
      </c>
      <c r="N2234" s="1">
        <f t="shared" si="2260"/>
        <v>2.2644422787453378</v>
      </c>
      <c r="O2234" s="1">
        <f t="shared" si="2260"/>
        <v>1.8022787161029228</v>
      </c>
      <c r="P2234" s="1">
        <f>SUM(P2235,P2238,P2240,P2243,P2245,P2247,P2249,P2251)</f>
        <v>4.066672792405936</v>
      </c>
      <c r="Q2234" s="1">
        <f>SUM(Q2235,Q2238,Q2240,Q2243,Q2245,Q2247,Q2249,Q2251)</f>
        <v>1.9997418032246999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8.5635280504487032E-6</v>
      </c>
      <c r="G2235" s="1">
        <f t="shared" si="2261"/>
        <v>0.30345457126799014</v>
      </c>
      <c r="H2235" s="1">
        <f t="shared" si="2261"/>
        <v>0.18568010775044524</v>
      </c>
      <c r="I2235" s="1">
        <f t="shared" si="2261"/>
        <v>1.0107708362592072</v>
      </c>
      <c r="J2235" s="1">
        <f t="shared" si="2261"/>
        <v>2.6762760235957681</v>
      </c>
      <c r="K2235" s="1">
        <f t="shared" si="2261"/>
        <v>1.9417737465701976</v>
      </c>
      <c r="L2235" s="1">
        <f t="shared" ref="L2235:O2235" si="2262">SUM(L2236:L2237)</f>
        <v>1.1209178779585227</v>
      </c>
      <c r="M2235" s="1">
        <f t="shared" si="2262"/>
        <v>3.1972205095092772</v>
      </c>
      <c r="N2235" s="1">
        <f t="shared" si="2262"/>
        <v>1.8808544482842315</v>
      </c>
      <c r="O2235" s="1">
        <f t="shared" si="2262"/>
        <v>1.3846859117957275</v>
      </c>
      <c r="P2235" s="1">
        <f>SUM(P2236:P2237)</f>
        <v>3.1847944252509435</v>
      </c>
      <c r="Q2235" s="1">
        <f>SUM(Q2236:Q2237)</f>
        <v>1.6839365751863002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6.4641525888395988E-6</v>
      </c>
      <c r="G2236" s="1" cm="1">
        <f t="array" ref="G2236">SUMPRODUCT(([1]OUT_FinalEnergyCons!$B$4:$B$10000="var_ncap")*1,(ISNUMBER(SEARCH("RH*-SHELCBR",[1]OUT_FinalEnergyCons!$A$4:$A$10000)))*1,[1]OUT_FinalEnergyCons!E$4:E$10000)</f>
        <v>3.0207756154760651E-2</v>
      </c>
      <c r="H2236" s="1" cm="1">
        <f t="array" ref="H2236">SUMPRODUCT(([1]OUT_FinalEnergyCons!$B$4:$B$10000="var_ncap")*1,(ISNUMBER(SEARCH("RH*-SHELCBR",[1]OUT_FinalEnergyCons!$A$4:$A$10000)))*1,[1]OUT_FinalEnergyCons!F$4:F$10000)</f>
        <v>2.3374467360781298E-5</v>
      </c>
      <c r="I2236" s="1" cm="1">
        <f t="array" ref="I2236">SUMPRODUCT(([1]OUT_FinalEnergyCons!$B$4:$B$10000="var_ncap")*1,(ISNUMBER(SEARCH("RH*-SHELCBR",[1]OUT_FinalEnergyCons!$A$4:$A$10000)))*1,[1]OUT_FinalEnergyCons!G$4:G$10000)</f>
        <v>8.7441985904788749E-5</v>
      </c>
      <c r="J2236" s="1" cm="1">
        <f t="array" ref="J2236">SUMPRODUCT(([1]OUT_FinalEnergyCons!$B$4:$B$10000="var_ncap")*1,(ISNUMBER(SEARCH("RH*-SHELCBR",[1]OUT_FinalEnergyCons!$A$4:$A$10000)))*1,[1]OUT_FinalEnergyCons!H$4:H$10000)</f>
        <v>0.11607772299641478</v>
      </c>
      <c r="K2236" s="1" cm="1">
        <f t="array" ref="K2236">SUMPRODUCT(([1]OUT_FinalEnergyCons!$B$4:$B$10000="var_ncap")*1,(ISNUMBER(SEARCH("RH*-SHELCBR",[1]OUT_FinalEnergyCons!$A$4:$A$10000)))*1,[1]OUT_FinalEnergyCons!I$4:I$10000)</f>
        <v>6.5485056614870654E-2</v>
      </c>
      <c r="L2236" s="1" cm="1">
        <f t="array" ref="L2236">SUMPRODUCT(([1]OUT_FinalEnergyCons!$B$4:$B$10000="var_ncap")*1,(ISNUMBER(SEARCH("RH*-SHELCBR",[1]OUT_FinalEnergyCons!$A$4:$A$10000)))*1,[1]OUT_FinalEnergyCons!J$4:J$10000)</f>
        <v>2.1228840035487141E-3</v>
      </c>
      <c r="M2236" s="1" cm="1">
        <f t="array" ref="M2236">SUMPRODUCT(([1]OUT_FinalEnergyCons!$B$4:$B$10000="var_ncap")*1,(ISNUMBER(SEARCH("RH*-SHELCBR",[1]OUT_FinalEnergyCons!$A$4:$A$10000)))*1,[1]OUT_FinalEnergyCons!K$4:K$10000)</f>
        <v>0.26189546574087397</v>
      </c>
      <c r="N2236" s="1" cm="1">
        <f t="array" ref="N2236">SUMPRODUCT(([1]OUT_FinalEnergyCons!$B$4:$B$10000="var_ncap")*1,(ISNUMBER(SEARCH("RH*-SHELCBR",[1]OUT_FinalEnergyCons!$A$4:$A$10000)))*1,[1]OUT_FinalEnergyCons!L$4:L$10000)</f>
        <v>0.16657867911699847</v>
      </c>
      <c r="O2236" s="1" cm="1">
        <f t="array" ref="O2236">SUMPRODUCT(([1]OUT_FinalEnergyCons!$B$4:$B$10000="var_ncap")*1,(ISNUMBER(SEARCH("RH*-SHELCBR",[1]OUT_FinalEnergyCons!$A$4:$A$10000)))*1,[1]OUT_FinalEnergyCons!M$4:M$10000)</f>
        <v>0.12585300747422057</v>
      </c>
      <c r="P2236" s="1" cm="1">
        <f t="array" ref="P2236">SUMPRODUCT(([1]OUT_FinalEnergyCons!$B$4:$B$10000="var_ncap")*1,(ISNUMBER(SEARCH("RH*-SHELCBR",[1]OUT_FinalEnergyCons!$A$4:$A$10000)))*1,[1]OUT_FinalEnergyCons!N$4:N$10000)</f>
        <v>0.21485561193541258</v>
      </c>
      <c r="Q2236" s="1" cm="1">
        <f t="array" ref="Q2236">SUMPRODUCT(([1]OUT_FinalEnergyCons!$B$4:$B$10000="var_ncap")*1,(ISNUMBER(SEARCH("RH*-SHELCBR",[1]OUT_FinalEnergyCons!$A$4:$A$10000)))*1,[1]OUT_FinalEnergyCons!O$4:O$10000)</f>
        <v>3.5411823005860894E-3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2.0993754616091039E-6</v>
      </c>
      <c r="G2237" s="1" cm="1">
        <f t="array" ref="G2237">SUMPRODUCT(([1]OUT_FinalEnergyCons!$B$4:$B$10000="var_ncap")*1,ISNUMBER(SEARCH("RH*-SHELCHP",[1]OUT_FinalEnergyCons!$A$4:$A$10000))*1,[1]OUT_FinalEnergyCons!E$4:E$10000)</f>
        <v>0.27324681511322951</v>
      </c>
      <c r="H2237" s="1" cm="1">
        <f t="array" ref="H2237">SUMPRODUCT(([1]OUT_FinalEnergyCons!$B$4:$B$10000="var_ncap")*1,ISNUMBER(SEARCH("RH*-SHELCHP",[1]OUT_FinalEnergyCons!$A$4:$A$10000))*1,[1]OUT_FinalEnergyCons!F$4:F$10000)</f>
        <v>0.18565673328308446</v>
      </c>
      <c r="I2237" s="1" cm="1">
        <f t="array" ref="I2237">SUMPRODUCT(([1]OUT_FinalEnergyCons!$B$4:$B$10000="var_ncap")*1,ISNUMBER(SEARCH("RH*-SHELCHP",[1]OUT_FinalEnergyCons!$A$4:$A$10000))*1,[1]OUT_FinalEnergyCons!G$4:G$10000)</f>
        <v>1.0106833942733024</v>
      </c>
      <c r="J2237" s="1" cm="1">
        <f t="array" ref="J2237">SUMPRODUCT(([1]OUT_FinalEnergyCons!$B$4:$B$10000="var_ncap")*1,ISNUMBER(SEARCH("RH*-SHELCHP",[1]OUT_FinalEnergyCons!$A$4:$A$10000))*1,[1]OUT_FinalEnergyCons!H$4:H$10000)</f>
        <v>2.5601983005993532</v>
      </c>
      <c r="K2237" s="1" cm="1">
        <f t="array" ref="K2237">SUMPRODUCT(([1]OUT_FinalEnergyCons!$B$4:$B$10000="var_ncap")*1,ISNUMBER(SEARCH("RH*-SHELCHP",[1]OUT_FinalEnergyCons!$A$4:$A$10000))*1,[1]OUT_FinalEnergyCons!I$4:I$10000)</f>
        <v>1.876288689955327</v>
      </c>
      <c r="L2237" s="1" cm="1">
        <f t="array" ref="L2237">SUMPRODUCT(([1]OUT_FinalEnergyCons!$B$4:$B$10000="var_ncap")*1,ISNUMBER(SEARCH("RH*-SHELCHP",[1]OUT_FinalEnergyCons!$A$4:$A$10000))*1,[1]OUT_FinalEnergyCons!J$4:J$10000)</f>
        <v>1.1187949939549739</v>
      </c>
      <c r="M2237" s="1" cm="1">
        <f t="array" ref="M2237">SUMPRODUCT(([1]OUT_FinalEnergyCons!$B$4:$B$10000="var_ncap")*1,ISNUMBER(SEARCH("RH*-SHELCHP",[1]OUT_FinalEnergyCons!$A$4:$A$10000))*1,[1]OUT_FinalEnergyCons!K$4:K$10000)</f>
        <v>2.9353250437684033</v>
      </c>
      <c r="N2237" s="1" cm="1">
        <f t="array" ref="N2237">SUMPRODUCT(([1]OUT_FinalEnergyCons!$B$4:$B$10000="var_ncap")*1,ISNUMBER(SEARCH("RH*-SHELCHP",[1]OUT_FinalEnergyCons!$A$4:$A$10000))*1,[1]OUT_FinalEnergyCons!L$4:L$10000)</f>
        <v>1.714275769167233</v>
      </c>
      <c r="O2237" s="1" cm="1">
        <f t="array" ref="O2237">SUMPRODUCT(([1]OUT_FinalEnergyCons!$B$4:$B$10000="var_ncap")*1,ISNUMBER(SEARCH("RH*-SHELCHP",[1]OUT_FinalEnergyCons!$A$4:$A$10000))*1,[1]OUT_FinalEnergyCons!M$4:M$10000)</f>
        <v>1.258832904321507</v>
      </c>
      <c r="P2237" s="1" cm="1">
        <f t="array" ref="P2237">SUMPRODUCT(([1]OUT_FinalEnergyCons!$B$4:$B$10000="var_ncap")*1,ISNUMBER(SEARCH("RH*-SHELCHP",[1]OUT_FinalEnergyCons!$A$4:$A$10000))*1,[1]OUT_FinalEnergyCons!N$4:N$10000)</f>
        <v>2.9699388133155309</v>
      </c>
      <c r="Q2237" s="1" cm="1">
        <f t="array" ref="Q2237">SUMPRODUCT(([1]OUT_FinalEnergyCons!$B$4:$B$10000="var_ncap")*1,ISNUMBER(SEARCH("RH*-SHELCHP",[1]OUT_FinalEnergyCons!$A$4:$A$10000))*1,[1]OUT_FinalEnergyCons!O$4:O$10000)</f>
        <v>1.680395392885714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3.8741197364312697E-6</v>
      </c>
      <c r="H2238" s="1">
        <f t="shared" si="2266"/>
        <v>4.5205569107653198E-6</v>
      </c>
      <c r="I2238" s="1">
        <f t="shared" si="2266"/>
        <v>4.7471098677436502E-6</v>
      </c>
      <c r="J2238" s="1">
        <f t="shared" si="2266"/>
        <v>1.451324992455347E-3</v>
      </c>
      <c r="K2238" s="1">
        <f t="shared" si="2266"/>
        <v>9.3237337615669391E-4</v>
      </c>
      <c r="L2238" s="1">
        <f t="shared" si="2266"/>
        <v>1.5764326693084349E-5</v>
      </c>
      <c r="M2238" s="1">
        <f t="shared" si="2266"/>
        <v>1.013871041105396E-3</v>
      </c>
      <c r="N2238" s="1">
        <f t="shared" si="2266"/>
        <v>1.060517366389834E-5</v>
      </c>
      <c r="O2238" s="1">
        <f t="shared" si="2266"/>
        <v>1.0058441181801891E-4</v>
      </c>
      <c r="P2238" s="1">
        <f>P2239</f>
        <v>7.7368788918231795E-4</v>
      </c>
      <c r="Q2238" s="1">
        <f>Q2239</f>
        <v>2.9569244026273096E-4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3.8741197364312697E-6</v>
      </c>
      <c r="H2239" s="1" cm="1">
        <f t="array" ref="H2239">SUMPRODUCT(([1]OUT_FinalEnergyCons!$B$4:$B$10000="var_ncap")*1, (ISNUMBER(SEARCH("RH*-SHLFOBR",[1]OUT_FinalEnergyCons!$A$4:$A$10000)))*1,[1]OUT_FinalEnergyCons!F$4:F$10000)</f>
        <v>4.5205569107653198E-6</v>
      </c>
      <c r="I2239" s="1" cm="1">
        <f t="array" ref="I2239">SUMPRODUCT(([1]OUT_FinalEnergyCons!$B$4:$B$10000="var_ncap")*1, (ISNUMBER(SEARCH("RH*-SHLFOBR",[1]OUT_FinalEnergyCons!$A$4:$A$10000)))*1,[1]OUT_FinalEnergyCons!G$4:G$10000)</f>
        <v>4.7471098677436502E-6</v>
      </c>
      <c r="J2239" s="1" cm="1">
        <f t="array" ref="J2239">SUMPRODUCT(([1]OUT_FinalEnergyCons!$B$4:$B$10000="var_ncap")*1, (ISNUMBER(SEARCH("RH*-SHLFOBR",[1]OUT_FinalEnergyCons!$A$4:$A$10000)))*1,[1]OUT_FinalEnergyCons!H$4:H$10000)</f>
        <v>1.451324992455347E-3</v>
      </c>
      <c r="K2239" s="1" cm="1">
        <f t="array" ref="K2239">SUMPRODUCT(([1]OUT_FinalEnergyCons!$B$4:$B$10000="var_ncap")*1, (ISNUMBER(SEARCH("RH*-SHLFOBR",[1]OUT_FinalEnergyCons!$A$4:$A$10000)))*1,[1]OUT_FinalEnergyCons!I$4:I$10000)</f>
        <v>9.3237337615669391E-4</v>
      </c>
      <c r="L2239" s="1" cm="1">
        <f t="array" ref="L2239">SUMPRODUCT(([1]OUT_FinalEnergyCons!$B$4:$B$10000="var_ncap")*1, (ISNUMBER(SEARCH("RH*-SHLFOBR",[1]OUT_FinalEnergyCons!$A$4:$A$10000)))*1,[1]OUT_FinalEnergyCons!J$4:J$10000)</f>
        <v>1.5764326693084349E-5</v>
      </c>
      <c r="M2239" s="1" cm="1">
        <f t="array" ref="M2239">SUMPRODUCT(([1]OUT_FinalEnergyCons!$B$4:$B$10000="var_ncap")*1, (ISNUMBER(SEARCH("RH*-SHLFOBR",[1]OUT_FinalEnergyCons!$A$4:$A$10000)))*1,[1]OUT_FinalEnergyCons!K$4:K$10000)</f>
        <v>1.013871041105396E-3</v>
      </c>
      <c r="N2239" s="1" cm="1">
        <f t="array" ref="N2239">SUMPRODUCT(([1]OUT_FinalEnergyCons!$B$4:$B$10000="var_ncap")*1, (ISNUMBER(SEARCH("RH*-SHLFOBR",[1]OUT_FinalEnergyCons!$A$4:$A$10000)))*1,[1]OUT_FinalEnergyCons!L$4:L$10000)</f>
        <v>1.060517366389834E-5</v>
      </c>
      <c r="O2239" s="1" cm="1">
        <f t="array" ref="O2239">SUMPRODUCT(([1]OUT_FinalEnergyCons!$B$4:$B$10000="var_ncap")*1, (ISNUMBER(SEARCH("RH*-SHLFOBR",[1]OUT_FinalEnergyCons!$A$4:$A$10000)))*1,[1]OUT_FinalEnergyCons!M$4:M$10000)</f>
        <v>1.0058441181801891E-4</v>
      </c>
      <c r="P2239" s="1" cm="1">
        <f t="array" ref="P2239">SUMPRODUCT(([1]OUT_FinalEnergyCons!$B$4:$B$10000="var_ncap")*1, (ISNUMBER(SEARCH("RH*-SHLFOBR",[1]OUT_FinalEnergyCons!$A$4:$A$10000)))*1,[1]OUT_FinalEnergyCons!N$4:N$10000)</f>
        <v>7.7368788918231795E-4</v>
      </c>
      <c r="Q2239" s="1" cm="1">
        <f t="array" ref="Q2239">SUMPRODUCT(([1]OUT_FinalEnergyCons!$B$4:$B$10000="var_ncap")*1, (ISNUMBER(SEARCH("RH*-SHLFOBR",[1]OUT_FinalEnergyCons!$A$4:$A$10000)))*1,[1]OUT_FinalEnergyCons!O$4:O$10000)</f>
        <v>2.9569244026273096E-4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1.9038127551096599E-6</v>
      </c>
      <c r="G2240" s="1">
        <f t="shared" si="2267"/>
        <v>0.21883550612136821</v>
      </c>
      <c r="H2240" s="1">
        <f t="shared" si="2267"/>
        <v>3.0812582637735893E-2</v>
      </c>
      <c r="I2240" s="1">
        <f t="shared" si="2267"/>
        <v>3.4164397856067854E-4</v>
      </c>
      <c r="J2240" s="1">
        <f t="shared" si="2267"/>
        <v>1.9012367209349228</v>
      </c>
      <c r="K2240" s="1">
        <f t="shared" si="2267"/>
        <v>9.2500983627978373E-2</v>
      </c>
      <c r="L2240" s="1">
        <f t="shared" ref="L2240:O2240" si="2268">SUM(L2241:L2242)</f>
        <v>0.19758192589339202</v>
      </c>
      <c r="M2240" s="1">
        <f t="shared" si="2268"/>
        <v>0.59219815633641515</v>
      </c>
      <c r="N2240" s="1">
        <f t="shared" si="2268"/>
        <v>6.4558401201543478E-2</v>
      </c>
      <c r="O2240" s="1">
        <f t="shared" si="2268"/>
        <v>0.17962998256149207</v>
      </c>
      <c r="P2240" s="1">
        <f>SUM(P2241:P2242)</f>
        <v>0.39252716839134305</v>
      </c>
      <c r="Q2240" s="1">
        <f>SUM(Q2241:Q2242)</f>
        <v>4.6642348107873592E-2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0.21881212829972263</v>
      </c>
      <c r="H2241" s="1" cm="1">
        <f t="array" ref="H2241">SUMPRODUCT(([1]OUT_FinalEnergyCons!$B$4:$B$10000="var_ncap")*1, (ISNUMBER(SEARCH("RH*-SHNGABR",[1]OUT_FinalEnergyCons!$A$4:$A$10000)))*1,[1]OUT_FinalEnergyCons!F$4:F$10000)</f>
        <v>2.7322287807705237E-2</v>
      </c>
      <c r="I2241" s="1" cm="1">
        <f t="array" ref="I2241">SUMPRODUCT(([1]OUT_FinalEnergyCons!$B$4:$B$10000="var_ncap")*1, (ISNUMBER(SEARCH("RH*-SHNGABR",[1]OUT_FinalEnergyCons!$A$4:$A$10000)))*1,[1]OUT_FinalEnergyCons!G$4:G$10000)</f>
        <v>2.6364911328951988E-4</v>
      </c>
      <c r="J2241" s="1" cm="1">
        <f t="array" ref="J2241">SUMPRODUCT(([1]OUT_FinalEnergyCons!$B$4:$B$10000="var_ncap")*1, (ISNUMBER(SEARCH("RH*-SHNGABR",[1]OUT_FinalEnergyCons!$A$4:$A$10000)))*1,[1]OUT_FinalEnergyCons!H$4:H$10000)</f>
        <v>1.675381070666814</v>
      </c>
      <c r="K2241" s="1" cm="1">
        <f t="array" ref="K2241">SUMPRODUCT(([1]OUT_FinalEnergyCons!$B$4:$B$10000="var_ncap")*1, (ISNUMBER(SEARCH("RH*-SHNGABR",[1]OUT_FinalEnergyCons!$A$4:$A$10000)))*1,[1]OUT_FinalEnergyCons!I$4:I$10000)</f>
        <v>4.4668679925768999E-2</v>
      </c>
      <c r="L2241" s="1" cm="1">
        <f t="array" ref="L2241">SUMPRODUCT(([1]OUT_FinalEnergyCons!$B$4:$B$10000="var_ncap")*1, (ISNUMBER(SEARCH("RH*-SHNGABR",[1]OUT_FinalEnergyCons!$A$4:$A$10000)))*1,[1]OUT_FinalEnergyCons!J$4:J$10000)</f>
        <v>1.5911957298318311E-5</v>
      </c>
      <c r="M2241" s="1" cm="1">
        <f t="array" ref="M2241">SUMPRODUCT(([1]OUT_FinalEnergyCons!$B$4:$B$10000="var_ncap")*1, (ISNUMBER(SEARCH("RH*-SHNGABR",[1]OUT_FinalEnergyCons!$A$4:$A$10000)))*1,[1]OUT_FinalEnergyCons!K$4:K$10000)</f>
        <v>0.58381259130834695</v>
      </c>
      <c r="N2241" s="1" cm="1">
        <f t="array" ref="N2241">SUMPRODUCT(([1]OUT_FinalEnergyCons!$B$4:$B$10000="var_ncap")*1, (ISNUMBER(SEARCH("RH*-SHNGABR",[1]OUT_FinalEnergyCons!$A$4:$A$10000)))*1,[1]OUT_FinalEnergyCons!L$4:L$10000)</f>
        <v>2.7674232118778632E-5</v>
      </c>
      <c r="O2241" s="1" cm="1">
        <f t="array" ref="O2241">SUMPRODUCT(([1]OUT_FinalEnergyCons!$B$4:$B$10000="var_ncap")*1, (ISNUMBER(SEARCH("RH*-SHNGABR",[1]OUT_FinalEnergyCons!$A$4:$A$10000)))*1,[1]OUT_FinalEnergyCons!M$4:M$10000)</f>
        <v>5.2328435189784496E-5</v>
      </c>
      <c r="P2241" s="1" cm="1">
        <f t="array" ref="P2241">SUMPRODUCT(([1]OUT_FinalEnergyCons!$B$4:$B$10000="var_ncap")*1, (ISNUMBER(SEARCH("RH*-SHNGABR",[1]OUT_FinalEnergyCons!$A$4:$A$10000)))*1,[1]OUT_FinalEnergyCons!N$4:N$10000)</f>
        <v>0.365083403535782</v>
      </c>
      <c r="Q2241" s="1" cm="1">
        <f t="array" ref="Q2241">SUMPRODUCT(([1]OUT_FinalEnergyCons!$B$4:$B$10000="var_ncap")*1, (ISNUMBER(SEARCH("RH*-SHNGABR",[1]OUT_FinalEnergyCons!$A$4:$A$10000)))*1,[1]OUT_FinalEnergyCons!O$4:O$10000)</f>
        <v>3.362052825078227E-4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1.9038127551096599E-6</v>
      </c>
      <c r="G2242" s="1" cm="1">
        <f t="array" ref="G2242">SUMPRODUCT(([1]OUT_FinalEnergyCons!$B$4:$B$10000="var_ncap")*1,ISNUMBER(SEARCH("RH*-SHngahp",[1]OUT_FinalEnergyCons!$A$4:$A$10000))*1,[1]OUT_FinalEnergyCons!E$4:E$10000)</f>
        <v>2.3377821645578889E-5</v>
      </c>
      <c r="H2242" s="1" cm="1">
        <f t="array" ref="H2242">SUMPRODUCT(([1]OUT_FinalEnergyCons!$B$4:$B$10000="var_ncap")*1,ISNUMBER(SEARCH("RH*-SHngahp",[1]OUT_FinalEnergyCons!$A$4:$A$10000))*1,[1]OUT_FinalEnergyCons!F$4:F$10000)</f>
        <v>3.4902948300306559E-3</v>
      </c>
      <c r="I2242" s="1" cm="1">
        <f t="array" ref="I2242">SUMPRODUCT(([1]OUT_FinalEnergyCons!$B$4:$B$10000="var_ncap")*1,ISNUMBER(SEARCH("RH*-SHngahp",[1]OUT_FinalEnergyCons!$A$4:$A$10000))*1,[1]OUT_FinalEnergyCons!G$4:G$10000)</f>
        <v>7.7994865271158637E-5</v>
      </c>
      <c r="J2242" s="1" cm="1">
        <f t="array" ref="J2242">SUMPRODUCT(([1]OUT_FinalEnergyCons!$B$4:$B$10000="var_ncap")*1,ISNUMBER(SEARCH("RH*-SHngahp",[1]OUT_FinalEnergyCons!$A$4:$A$10000))*1,[1]OUT_FinalEnergyCons!H$4:H$10000)</f>
        <v>0.22585565026810875</v>
      </c>
      <c r="K2242" s="1" cm="1">
        <f t="array" ref="K2242">SUMPRODUCT(([1]OUT_FinalEnergyCons!$B$4:$B$10000="var_ncap")*1,ISNUMBER(SEARCH("RH*-SHngahp",[1]OUT_FinalEnergyCons!$A$4:$A$10000))*1,[1]OUT_FinalEnergyCons!I$4:I$10000)</f>
        <v>4.7832303702209367E-2</v>
      </c>
      <c r="L2242" s="1" cm="1">
        <f t="array" ref="L2242">SUMPRODUCT(([1]OUT_FinalEnergyCons!$B$4:$B$10000="var_ncap")*1,ISNUMBER(SEARCH("RH*-SHngahp",[1]OUT_FinalEnergyCons!$A$4:$A$10000))*1,[1]OUT_FinalEnergyCons!J$4:J$10000)</f>
        <v>0.19756601393609369</v>
      </c>
      <c r="M2242" s="1" cm="1">
        <f t="array" ref="M2242">SUMPRODUCT(([1]OUT_FinalEnergyCons!$B$4:$B$10000="var_ncap")*1,ISNUMBER(SEARCH("RH*-SHngahp",[1]OUT_FinalEnergyCons!$A$4:$A$10000))*1,[1]OUT_FinalEnergyCons!K$4:K$10000)</f>
        <v>8.3855650280681548E-3</v>
      </c>
      <c r="N2242" s="1" cm="1">
        <f t="array" ref="N2242">SUMPRODUCT(([1]OUT_FinalEnergyCons!$B$4:$B$10000="var_ncap")*1,ISNUMBER(SEARCH("RH*-SHngahp",[1]OUT_FinalEnergyCons!$A$4:$A$10000))*1,[1]OUT_FinalEnergyCons!L$4:L$10000)</f>
        <v>6.4530726969424704E-2</v>
      </c>
      <c r="O2242" s="1" cm="1">
        <f t="array" ref="O2242">SUMPRODUCT(([1]OUT_FinalEnergyCons!$B$4:$B$10000="var_ncap")*1,ISNUMBER(SEARCH("RH*-SHngahp",[1]OUT_FinalEnergyCons!$A$4:$A$10000))*1,[1]OUT_FinalEnergyCons!M$4:M$10000)</f>
        <v>0.17957765412630228</v>
      </c>
      <c r="P2242" s="1" cm="1">
        <f t="array" ref="P2242">SUMPRODUCT(([1]OUT_FinalEnergyCons!$B$4:$B$10000="var_ncap")*1,ISNUMBER(SEARCH("RH*-SHngahp",[1]OUT_FinalEnergyCons!$A$4:$A$10000))*1,[1]OUT_FinalEnergyCons!N$4:N$10000)</f>
        <v>2.744376485556102E-2</v>
      </c>
      <c r="Q2242" s="1" cm="1">
        <f t="array" ref="Q2242">SUMPRODUCT(([1]OUT_FinalEnergyCons!$B$4:$B$10000="var_ncap")*1,ISNUMBER(SEARCH("RH*-SHngahp",[1]OUT_FinalEnergyCons!$A$4:$A$10000))*1,[1]OUT_FinalEnergyCons!O$4:O$10000)</f>
        <v>4.630614282536577E-2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1.5330819721334101E-4</v>
      </c>
      <c r="G2245" s="1">
        <f t="shared" si="2270"/>
        <v>8.814033214687754E-2</v>
      </c>
      <c r="H2245" s="1">
        <f t="shared" si="2270"/>
        <v>6.0293818107682818E-3</v>
      </c>
      <c r="I2245" s="1">
        <f t="shared" si="2270"/>
        <v>2.5979885446148039E-5</v>
      </c>
      <c r="J2245" s="1">
        <f t="shared" si="2270"/>
        <v>0.26470875975229452</v>
      </c>
      <c r="K2245" s="1">
        <f t="shared" si="2270"/>
        <v>0.21056212731103602</v>
      </c>
      <c r="L2245" s="1">
        <f t="shared" si="2270"/>
        <v>9.8939886390830442E-2</v>
      </c>
      <c r="M2245" s="1">
        <f t="shared" si="2270"/>
        <v>0.19686523346819598</v>
      </c>
      <c r="N2245" s="1">
        <f t="shared" si="2270"/>
        <v>1.893331369175254E-3</v>
      </c>
      <c r="O2245" s="1">
        <f t="shared" si="2270"/>
        <v>2.7182706843227621E-2</v>
      </c>
      <c r="P2245" s="1">
        <f>P2246</f>
        <v>0.16782151633860237</v>
      </c>
      <c r="Q2245" s="1">
        <f>Q2246</f>
        <v>8.3662698622570305E-3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1.5330819721334101E-4</v>
      </c>
      <c r="G2246" s="1" cm="1">
        <f t="array" ref="G2246">SUMPRODUCT(([1]OUT_FinalEnergyCons!$B$4:$B$10000="var_ncap")*1, (ISNUMBER(SEARCH("RH*-SHWODBR",[1]OUT_FinalEnergyCons!$A$4:$A$10000)))*1,[1]OUT_FinalEnergyCons!E$4:E$10000)</f>
        <v>8.814033214687754E-2</v>
      </c>
      <c r="H2246" s="1" cm="1">
        <f t="array" ref="H2246">SUMPRODUCT(([1]OUT_FinalEnergyCons!$B$4:$B$10000="var_ncap")*1, (ISNUMBER(SEARCH("RH*-SHWODBR",[1]OUT_FinalEnergyCons!$A$4:$A$10000)))*1,[1]OUT_FinalEnergyCons!F$4:F$10000)</f>
        <v>6.0293818107682818E-3</v>
      </c>
      <c r="I2246" s="1" cm="1">
        <f t="array" ref="I2246">SUMPRODUCT(([1]OUT_FinalEnergyCons!$B$4:$B$10000="var_ncap")*1, (ISNUMBER(SEARCH("RH*-SHWODBR",[1]OUT_FinalEnergyCons!$A$4:$A$10000)))*1,[1]OUT_FinalEnergyCons!G$4:G$10000)</f>
        <v>2.5979885446148039E-5</v>
      </c>
      <c r="J2246" s="1" cm="1">
        <f t="array" ref="J2246">SUMPRODUCT(([1]OUT_FinalEnergyCons!$B$4:$B$10000="var_ncap")*1, (ISNUMBER(SEARCH("RH*-SHWODBR",[1]OUT_FinalEnergyCons!$A$4:$A$10000)))*1,[1]OUT_FinalEnergyCons!H$4:H$10000)</f>
        <v>0.26470875975229452</v>
      </c>
      <c r="K2246" s="1" cm="1">
        <f t="array" ref="K2246">SUMPRODUCT(([1]OUT_FinalEnergyCons!$B$4:$B$10000="var_ncap")*1, (ISNUMBER(SEARCH("RH*-SHWODBR",[1]OUT_FinalEnergyCons!$A$4:$A$10000)))*1,[1]OUT_FinalEnergyCons!I$4:I$10000)</f>
        <v>0.21056212731103602</v>
      </c>
      <c r="L2246" s="1" cm="1">
        <f t="array" ref="L2246">SUMPRODUCT(([1]OUT_FinalEnergyCons!$B$4:$B$10000="var_ncap")*1, (ISNUMBER(SEARCH("RH*-SHWODBR",[1]OUT_FinalEnergyCons!$A$4:$A$10000)))*1,[1]OUT_FinalEnergyCons!J$4:J$10000)</f>
        <v>9.8939886390830442E-2</v>
      </c>
      <c r="M2246" s="1" cm="1">
        <f t="array" ref="M2246">SUMPRODUCT(([1]OUT_FinalEnergyCons!$B$4:$B$10000="var_ncap")*1, (ISNUMBER(SEARCH("RH*-SHWODBR",[1]OUT_FinalEnergyCons!$A$4:$A$10000)))*1,[1]OUT_FinalEnergyCons!K$4:K$10000)</f>
        <v>0.19686523346819598</v>
      </c>
      <c r="N2246" s="1" cm="1">
        <f t="array" ref="N2246">SUMPRODUCT(([1]OUT_FinalEnergyCons!$B$4:$B$10000="var_ncap")*1, (ISNUMBER(SEARCH("RH*-SHWODBR",[1]OUT_FinalEnergyCons!$A$4:$A$10000)))*1,[1]OUT_FinalEnergyCons!L$4:L$10000)</f>
        <v>1.893331369175254E-3</v>
      </c>
      <c r="O2246" s="1" cm="1">
        <f t="array" ref="O2246">SUMPRODUCT(([1]OUT_FinalEnergyCons!$B$4:$B$10000="var_ncap")*1, (ISNUMBER(SEARCH("RH*-SHWODBR",[1]OUT_FinalEnergyCons!$A$4:$A$10000)))*1,[1]OUT_FinalEnergyCons!M$4:M$10000)</f>
        <v>2.7182706843227621E-2</v>
      </c>
      <c r="P2246" s="1" cm="1">
        <f t="array" ref="P2246">SUMPRODUCT(([1]OUT_FinalEnergyCons!$B$4:$B$10000="var_ncap")*1, (ISNUMBER(SEARCH("RH*-SHWODBR",[1]OUT_FinalEnergyCons!$A$4:$A$10000)))*1,[1]OUT_FinalEnergyCons!N$4:N$10000)</f>
        <v>0.16782151633860237</v>
      </c>
      <c r="Q2246" s="1" cm="1">
        <f t="array" ref="Q2246">SUMPRODUCT(([1]OUT_FinalEnergyCons!$B$4:$B$10000="var_ncap")*1, (ISNUMBER(SEARCH("RH*-SHWODBR",[1]OUT_FinalEnergyCons!$A$4:$A$10000)))*1,[1]OUT_FinalEnergyCons!O$4:O$10000)</f>
        <v>8.3662698622570305E-3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8.7746681186882505E-6</v>
      </c>
      <c r="G2247" s="1">
        <f t="shared" si="2271"/>
        <v>3.6556438535959364E-2</v>
      </c>
      <c r="H2247" s="1">
        <f t="shared" si="2271"/>
        <v>1.4732543974195418E-4</v>
      </c>
      <c r="I2247" s="1">
        <f t="shared" si="2271"/>
        <v>1.0913811727332308E-2</v>
      </c>
      <c r="J2247" s="1">
        <f t="shared" si="2271"/>
        <v>0.17960973723883458</v>
      </c>
      <c r="K2247" s="1">
        <f t="shared" si="2271"/>
        <v>7.9130604236569341E-2</v>
      </c>
      <c r="L2247" s="1">
        <f t="shared" si="2271"/>
        <v>1.5976323031051915E-2</v>
      </c>
      <c r="M2247" s="1">
        <f t="shared" si="2271"/>
        <v>0.18577561553073774</v>
      </c>
      <c r="N2247" s="1">
        <f t="shared" si="2271"/>
        <v>7.1446802763831238E-2</v>
      </c>
      <c r="O2247" s="1">
        <f t="shared" si="2271"/>
        <v>3.0903444145662588E-2</v>
      </c>
      <c r="P2247" s="1">
        <f>P2248</f>
        <v>0.1769095304428365</v>
      </c>
      <c r="Q2247" s="1">
        <f>Q2248</f>
        <v>8.226559967045867E-2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8.7746681186882505E-6</v>
      </c>
      <c r="G2248" s="1" cm="1">
        <f t="array" ref="G2248">SUMPRODUCT(([1]OUT_FinalEnergyCons!$B$4:$B$10000="var_ncap")*1, (ISNUMBER(SEARCH("RH*-SHPLTBR",[1]OUT_FinalEnergyCons!$A$4:$A$10000)))*1,[1]OUT_FinalEnergyCons!E$4:E$10000)</f>
        <v>3.6556438535959364E-2</v>
      </c>
      <c r="H2248" s="1" cm="1">
        <f t="array" ref="H2248">SUMPRODUCT(([1]OUT_FinalEnergyCons!$B$4:$B$10000="var_ncap")*1, (ISNUMBER(SEARCH("RH*-SHPLTBR",[1]OUT_FinalEnergyCons!$A$4:$A$10000)))*1,[1]OUT_FinalEnergyCons!F$4:F$10000)</f>
        <v>1.4732543974195418E-4</v>
      </c>
      <c r="I2248" s="1" cm="1">
        <f t="array" ref="I2248">SUMPRODUCT(([1]OUT_FinalEnergyCons!$B$4:$B$10000="var_ncap")*1, (ISNUMBER(SEARCH("RH*-SHPLTBR",[1]OUT_FinalEnergyCons!$A$4:$A$10000)))*1,[1]OUT_FinalEnergyCons!G$4:G$10000)</f>
        <v>1.0913811727332308E-2</v>
      </c>
      <c r="J2248" s="1" cm="1">
        <f t="array" ref="J2248">SUMPRODUCT(([1]OUT_FinalEnergyCons!$B$4:$B$10000="var_ncap")*1, (ISNUMBER(SEARCH("RH*-SHPLTBR",[1]OUT_FinalEnergyCons!$A$4:$A$10000)))*1,[1]OUT_FinalEnergyCons!H$4:H$10000)</f>
        <v>0.17960973723883458</v>
      </c>
      <c r="K2248" s="1" cm="1">
        <f t="array" ref="K2248">SUMPRODUCT(([1]OUT_FinalEnergyCons!$B$4:$B$10000="var_ncap")*1, (ISNUMBER(SEARCH("RH*-SHPLTBR",[1]OUT_FinalEnergyCons!$A$4:$A$10000)))*1,[1]OUT_FinalEnergyCons!I$4:I$10000)</f>
        <v>7.9130604236569341E-2</v>
      </c>
      <c r="L2248" s="1" cm="1">
        <f t="array" ref="L2248">SUMPRODUCT(([1]OUT_FinalEnergyCons!$B$4:$B$10000="var_ncap")*1, (ISNUMBER(SEARCH("RH*-SHPLTBR",[1]OUT_FinalEnergyCons!$A$4:$A$10000)))*1,[1]OUT_FinalEnergyCons!J$4:J$10000)</f>
        <v>1.5976323031051915E-2</v>
      </c>
      <c r="M2248" s="1" cm="1">
        <f t="array" ref="M2248">SUMPRODUCT(([1]OUT_FinalEnergyCons!$B$4:$B$10000="var_ncap")*1, (ISNUMBER(SEARCH("RH*-SHPLTBR",[1]OUT_FinalEnergyCons!$A$4:$A$10000)))*1,[1]OUT_FinalEnergyCons!K$4:K$10000)</f>
        <v>0.18577561553073774</v>
      </c>
      <c r="N2248" s="1" cm="1">
        <f t="array" ref="N2248">SUMPRODUCT(([1]OUT_FinalEnergyCons!$B$4:$B$10000="var_ncap")*1, (ISNUMBER(SEARCH("RH*-SHPLTBR",[1]OUT_FinalEnergyCons!$A$4:$A$10000)))*1,[1]OUT_FinalEnergyCons!L$4:L$10000)</f>
        <v>7.1446802763831238E-2</v>
      </c>
      <c r="O2248" s="1" cm="1">
        <f t="array" ref="O2248">SUMPRODUCT(([1]OUT_FinalEnergyCons!$B$4:$B$10000="var_ncap")*1, (ISNUMBER(SEARCH("RH*-SHPLTBR",[1]OUT_FinalEnergyCons!$A$4:$A$10000)))*1,[1]OUT_FinalEnergyCons!M$4:M$10000)</f>
        <v>3.0903444145662588E-2</v>
      </c>
      <c r="P2248" s="1" cm="1">
        <f t="array" ref="P2248">SUMPRODUCT(([1]OUT_FinalEnergyCons!$B$4:$B$10000="var_ncap")*1, (ISNUMBER(SEARCH("RH*-SHPLTBR",[1]OUT_FinalEnergyCons!$A$4:$A$10000)))*1,[1]OUT_FinalEnergyCons!N$4:N$10000)</f>
        <v>0.1769095304428365</v>
      </c>
      <c r="Q2248" s="1" cm="1">
        <f t="array" ref="Q2248">SUMPRODUCT(([1]OUT_FinalEnergyCons!$B$4:$B$10000="var_ncap")*1, (ISNUMBER(SEARCH("RH*-SHPLTBR",[1]OUT_FinalEnergyCons!$A$4:$A$10000)))*1,[1]OUT_FinalEnergyCons!O$4:O$10000)</f>
        <v>8.226559967045867E-2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1.52044282759022E-4</v>
      </c>
      <c r="G2249" s="1">
        <f t="shared" si="2272"/>
        <v>2.327009390566457E-2</v>
      </c>
      <c r="H2249" s="1">
        <f t="shared" si="2272"/>
        <v>6.6373882090884218E-4</v>
      </c>
      <c r="I2249" s="1">
        <f t="shared" si="2272"/>
        <v>5.5917855460435877E-4</v>
      </c>
      <c r="J2249" s="1">
        <f t="shared" si="2272"/>
        <v>9.9322436539403286E-2</v>
      </c>
      <c r="K2249" s="1">
        <f t="shared" si="2272"/>
        <v>0.2793378218659967</v>
      </c>
      <c r="L2249" s="1">
        <f t="shared" si="2272"/>
        <v>0.1664684810916523</v>
      </c>
      <c r="M2249" s="1">
        <f t="shared" si="2272"/>
        <v>9.0344687614634947E-2</v>
      </c>
      <c r="N2249" s="1">
        <f t="shared" si="2272"/>
        <v>0.24567868995289227</v>
      </c>
      <c r="O2249" s="1">
        <f t="shared" si="2272"/>
        <v>0.17977608634499509</v>
      </c>
      <c r="P2249" s="1">
        <f>P2250</f>
        <v>0.14384646409302806</v>
      </c>
      <c r="Q2249" s="1">
        <f>Q2250</f>
        <v>0.17823531795754743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1.52044282759022E-4</v>
      </c>
      <c r="G2250" s="1" cm="1">
        <f t="array" ref="G2250">SUMPRODUCT(([1]OUT_FinalEnergyCons!$B$4:$B$10000="var_ncap")*1, (ISNUMBER(SEARCH("RH*-SHSOLBR",[1]OUT_FinalEnergyCons!$A$4:$A$10000)))*1,[1]OUT_FinalEnergyCons!E$4:E$10000)</f>
        <v>2.327009390566457E-2</v>
      </c>
      <c r="H2250" s="1" cm="1">
        <f t="array" ref="H2250">SUMPRODUCT(([1]OUT_FinalEnergyCons!$B$4:$B$10000="var_ncap")*1, (ISNUMBER(SEARCH("RH*-SHSOLBR",[1]OUT_FinalEnergyCons!$A$4:$A$10000)))*1,[1]OUT_FinalEnergyCons!F$4:F$10000)</f>
        <v>6.6373882090884218E-4</v>
      </c>
      <c r="I2250" s="1" cm="1">
        <f t="array" ref="I2250">SUMPRODUCT(([1]OUT_FinalEnergyCons!$B$4:$B$10000="var_ncap")*1, (ISNUMBER(SEARCH("RH*-SHSOLBR",[1]OUT_FinalEnergyCons!$A$4:$A$10000)))*1,[1]OUT_FinalEnergyCons!G$4:G$10000)</f>
        <v>5.5917855460435877E-4</v>
      </c>
      <c r="J2250" s="1" cm="1">
        <f t="array" ref="J2250">SUMPRODUCT(([1]OUT_FinalEnergyCons!$B$4:$B$10000="var_ncap")*1, (ISNUMBER(SEARCH("RH*-SHSOLBR",[1]OUT_FinalEnergyCons!$A$4:$A$10000)))*1,[1]OUT_FinalEnergyCons!H$4:H$10000)</f>
        <v>9.9322436539403286E-2</v>
      </c>
      <c r="K2250" s="1" cm="1">
        <f t="array" ref="K2250">SUMPRODUCT(([1]OUT_FinalEnergyCons!$B$4:$B$10000="var_ncap")*1, (ISNUMBER(SEARCH("RH*-SHSOLBR",[1]OUT_FinalEnergyCons!$A$4:$A$10000)))*1,[1]OUT_FinalEnergyCons!I$4:I$10000)</f>
        <v>0.2793378218659967</v>
      </c>
      <c r="L2250" s="1" cm="1">
        <f t="array" ref="L2250">SUMPRODUCT(([1]OUT_FinalEnergyCons!$B$4:$B$10000="var_ncap")*1, (ISNUMBER(SEARCH("RH*-SHSOLBR",[1]OUT_FinalEnergyCons!$A$4:$A$10000)))*1,[1]OUT_FinalEnergyCons!J$4:J$10000)</f>
        <v>0.1664684810916523</v>
      </c>
      <c r="M2250" s="1" cm="1">
        <f t="array" ref="M2250">SUMPRODUCT(([1]OUT_FinalEnergyCons!$B$4:$B$10000="var_ncap")*1, (ISNUMBER(SEARCH("RH*-SHSOLBR",[1]OUT_FinalEnergyCons!$A$4:$A$10000)))*1,[1]OUT_FinalEnergyCons!K$4:K$10000)</f>
        <v>9.0344687614634947E-2</v>
      </c>
      <c r="N2250" s="1" cm="1">
        <f t="array" ref="N2250">SUMPRODUCT(([1]OUT_FinalEnergyCons!$B$4:$B$10000="var_ncap")*1, (ISNUMBER(SEARCH("RH*-SHSOLBR",[1]OUT_FinalEnergyCons!$A$4:$A$10000)))*1,[1]OUT_FinalEnergyCons!L$4:L$10000)</f>
        <v>0.24567868995289227</v>
      </c>
      <c r="O2250" s="1" cm="1">
        <f t="array" ref="O2250">SUMPRODUCT(([1]OUT_FinalEnergyCons!$B$4:$B$10000="var_ncap")*1, (ISNUMBER(SEARCH("RH*-SHSOLBR",[1]OUT_FinalEnergyCons!$A$4:$A$10000)))*1,[1]OUT_FinalEnergyCons!M$4:M$10000)</f>
        <v>0.17977608634499509</v>
      </c>
      <c r="P2250" s="1" cm="1">
        <f t="array" ref="P2250">SUMPRODUCT(([1]OUT_FinalEnergyCons!$B$4:$B$10000="var_ncap")*1, (ISNUMBER(SEARCH("RH*-SHSOLBR",[1]OUT_FinalEnergyCons!$A$4:$A$10000)))*1,[1]OUT_FinalEnergyCons!N$4:N$10000)</f>
        <v>0.14384646409302806</v>
      </c>
      <c r="Q2250" s="1" cm="1">
        <f t="array" ref="Q2250">SUMPRODUCT(([1]OUT_FinalEnergyCons!$B$4:$B$10000="var_ncap")*1, (ISNUMBER(SEARCH("RH*-SHSOLBR",[1]OUT_FinalEnergyCons!$A$4:$A$10000)))*1,[1]OUT_FinalEnergyCons!O$4:O$10000)</f>
        <v>0.17823531795754743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4.5537525313865752E-5</v>
      </c>
      <c r="G2253" s="1">
        <f t="shared" si="2274"/>
        <v>0.15774615389705432</v>
      </c>
      <c r="H2253" s="1">
        <f t="shared" si="2274"/>
        <v>0.25616822387737631</v>
      </c>
      <c r="I2253" s="1">
        <f t="shared" si="2274"/>
        <v>0.29266117821643955</v>
      </c>
      <c r="J2253" s="1">
        <f t="shared" si="2274"/>
        <v>0.85479361280062804</v>
      </c>
      <c r="K2253" s="1">
        <f t="shared" si="2274"/>
        <v>0.93930026905566177</v>
      </c>
      <c r="L2253" s="1">
        <f t="shared" ref="L2253:O2253" si="2275">SUM(L2254,L2257,L2259,L2262,L2264,L2266,L2268,L2270)</f>
        <v>0.60064428626702537</v>
      </c>
      <c r="M2253" s="1">
        <f t="shared" si="2275"/>
        <v>0.72865147722731571</v>
      </c>
      <c r="N2253" s="1">
        <f t="shared" si="2275"/>
        <v>0.62052837848363063</v>
      </c>
      <c r="O2253" s="1">
        <f t="shared" si="2275"/>
        <v>0.40959855503505355</v>
      </c>
      <c r="P2253" s="1">
        <f>SUM(P2254,P2257,P2259,P2262,P2264,P2266,P2268,P2270)</f>
        <v>0.95559792551635669</v>
      </c>
      <c r="Q2253" s="1">
        <f>SUM(Q2254,Q2257,Q2259,Q2262,Q2264,Q2266,Q2268,Q2270)</f>
        <v>0.50170418449498733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4.5537525313865752E-5</v>
      </c>
      <c r="G2254" s="1">
        <f t="shared" si="2276"/>
        <v>6.8052124030552191E-2</v>
      </c>
      <c r="H2254" s="1">
        <f t="shared" si="2276"/>
        <v>9.8911454062263704E-2</v>
      </c>
      <c r="I2254" s="1">
        <f t="shared" si="2276"/>
        <v>0.24273589552275163</v>
      </c>
      <c r="J2254" s="1">
        <f t="shared" si="2276"/>
        <v>0.60294527154186384</v>
      </c>
      <c r="K2254" s="1">
        <f t="shared" si="2276"/>
        <v>0.4392315895795193</v>
      </c>
      <c r="L2254" s="1">
        <f t="shared" ref="L2254:O2254" si="2277">SUM(L2255:L2256)</f>
        <v>0.20282380212338638</v>
      </c>
      <c r="M2254" s="1">
        <f t="shared" si="2277"/>
        <v>0.64935192451291202</v>
      </c>
      <c r="N2254" s="1">
        <f t="shared" si="2277"/>
        <v>0.49589279646600098</v>
      </c>
      <c r="O2254" s="1">
        <f t="shared" si="2277"/>
        <v>0.37488642286091417</v>
      </c>
      <c r="P2254" s="1">
        <f>SUM(P2255:P2256)</f>
        <v>0.51911858898249941</v>
      </c>
      <c r="Q2254" s="1">
        <f>SUM(Q2255:Q2256)</f>
        <v>0.49112280826662585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4.1688448852676603E-5</v>
      </c>
      <c r="G2255" s="1" cm="1">
        <f t="array" ref="G2255">SUMPRODUCT(([1]OUT_FinalEnergyCons!$B$4:$B$10000="var_ncap")*1,(ISNUMBER(SEARCH("RH*-WHELCBR",[1]OUT_FinalEnergyCons!$A$4:$A$10000)))*1,[1]OUT_FinalEnergyCons!E$4:E$10000)</f>
        <v>3.52518103715578E-2</v>
      </c>
      <c r="H2255" s="1" cm="1">
        <f t="array" ref="H2255">SUMPRODUCT(([1]OUT_FinalEnergyCons!$B$4:$B$10000="var_ncap")*1,(ISNUMBER(SEARCH("RH*-WHELCBR",[1]OUT_FinalEnergyCons!$A$4:$A$10000)))*1,[1]OUT_FinalEnergyCons!F$4:F$10000)</f>
        <v>1.0125159942400301E-5</v>
      </c>
      <c r="I2255" s="1" cm="1">
        <f t="array" ref="I2255">SUMPRODUCT(([1]OUT_FinalEnergyCons!$B$4:$B$10000="var_ncap")*1,(ISNUMBER(SEARCH("RH*-WHELCBR",[1]OUT_FinalEnergyCons!$A$4:$A$10000)))*1,[1]OUT_FinalEnergyCons!G$4:G$10000)</f>
        <v>1.15942392266142E-5</v>
      </c>
      <c r="J2255" s="1" cm="1">
        <f t="array" ref="J2255">SUMPRODUCT(([1]OUT_FinalEnergyCons!$B$4:$B$10000="var_ncap")*1,(ISNUMBER(SEARCH("RH*-WHELCBR",[1]OUT_FinalEnergyCons!$A$4:$A$10000)))*1,[1]OUT_FinalEnergyCons!H$4:H$10000)</f>
        <v>7.1506541218869804E-2</v>
      </c>
      <c r="K2255" s="1" cm="1">
        <f t="array" ref="K2255">SUMPRODUCT(([1]OUT_FinalEnergyCons!$B$4:$B$10000="var_ncap")*1,(ISNUMBER(SEARCH("RH*-WHELCBR",[1]OUT_FinalEnergyCons!$A$4:$A$10000)))*1,[1]OUT_FinalEnergyCons!I$4:I$10000)</f>
        <v>3.63205620315823E-2</v>
      </c>
      <c r="L2255" s="1" cm="1">
        <f t="array" ref="L2255">SUMPRODUCT(([1]OUT_FinalEnergyCons!$B$4:$B$10000="var_ncap")*1,(ISNUMBER(SEARCH("RH*-WHELCBR",[1]OUT_FinalEnergyCons!$A$4:$A$10000)))*1,[1]OUT_FinalEnergyCons!J$4:J$10000)</f>
        <v>1.16309570603806E-5</v>
      </c>
      <c r="M2255" s="1" cm="1">
        <f t="array" ref="M2255">SUMPRODUCT(([1]OUT_FinalEnergyCons!$B$4:$B$10000="var_ncap")*1,(ISNUMBER(SEARCH("RH*-WHELCBR",[1]OUT_FinalEnergyCons!$A$4:$A$10000)))*1,[1]OUT_FinalEnergyCons!K$4:K$10000)</f>
        <v>0.174421269042038</v>
      </c>
      <c r="N2255" s="1" cm="1">
        <f t="array" ref="N2255">SUMPRODUCT(([1]OUT_FinalEnergyCons!$B$4:$B$10000="var_ncap")*1,(ISNUMBER(SEARCH("RH*-WHELCBR",[1]OUT_FinalEnergyCons!$A$4:$A$10000)))*1,[1]OUT_FinalEnergyCons!L$4:L$10000)</f>
        <v>7.1555059585042005E-2</v>
      </c>
      <c r="O2255" s="1" cm="1">
        <f t="array" ref="O2255">SUMPRODUCT(([1]OUT_FinalEnergyCons!$B$4:$B$10000="var_ncap")*1,(ISNUMBER(SEARCH("RH*-WHELCBR",[1]OUT_FinalEnergyCons!$A$4:$A$10000)))*1,[1]OUT_FinalEnergyCons!M$4:M$10000)</f>
        <v>5.5841233730025197E-2</v>
      </c>
      <c r="P2255" s="1" cm="1">
        <f t="array" ref="P2255">SUMPRODUCT(([1]OUT_FinalEnergyCons!$B$4:$B$10000="var_ncap")*1,(ISNUMBER(SEARCH("RH*-WHELCBR",[1]OUT_FinalEnergyCons!$A$4:$A$10000)))*1,[1]OUT_FinalEnergyCons!N$4:N$10000)</f>
        <v>5.0564424393305399E-2</v>
      </c>
      <c r="Q2255" s="1" cm="1">
        <f t="array" ref="Q2255">SUMPRODUCT(([1]OUT_FinalEnergyCons!$B$4:$B$10000="var_ncap")*1,(ISNUMBER(SEARCH("RH*-WHELCBR",[1]OUT_FinalEnergyCons!$A$4:$A$10000)))*1,[1]OUT_FinalEnergyCons!O$4:O$10000)</f>
        <v>7.7329553244859001E-5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3.8490764611891503E-6</v>
      </c>
      <c r="G2256" s="1" cm="1">
        <f t="array" ref="G2256">SUMPRODUCT(([1]OUT_FinalEnergyCons!$B$4:$B$10000="var_ncap")*1,ISNUMBER(SEARCH("RH*-WHELCHP",[1]OUT_FinalEnergyCons!$A$4:$A$10000))*1,[1]OUT_FinalEnergyCons!E$4:E$10000)</f>
        <v>3.2800313658994398E-2</v>
      </c>
      <c r="H2256" s="1" cm="1">
        <f t="array" ref="H2256">SUMPRODUCT(([1]OUT_FinalEnergyCons!$B$4:$B$10000="var_ncap")*1,ISNUMBER(SEARCH("RH*-WHELCHP",[1]OUT_FinalEnergyCons!$A$4:$A$10000))*1,[1]OUT_FinalEnergyCons!F$4:F$10000)</f>
        <v>9.8901328902321298E-2</v>
      </c>
      <c r="I2256" s="1" cm="1">
        <f t="array" ref="I2256">SUMPRODUCT(([1]OUT_FinalEnergyCons!$B$4:$B$10000="var_ncap")*1,ISNUMBER(SEARCH("RH*-WHELCHP",[1]OUT_FinalEnergyCons!$A$4:$A$10000))*1,[1]OUT_FinalEnergyCons!G$4:G$10000)</f>
        <v>0.24272430128352501</v>
      </c>
      <c r="J2256" s="1" cm="1">
        <f t="array" ref="J2256">SUMPRODUCT(([1]OUT_FinalEnergyCons!$B$4:$B$10000="var_ncap")*1,ISNUMBER(SEARCH("RH*-WHELCHP",[1]OUT_FinalEnergyCons!$A$4:$A$10000))*1,[1]OUT_FinalEnergyCons!H$4:H$10000)</f>
        <v>0.53143873032299405</v>
      </c>
      <c r="K2256" s="1" cm="1">
        <f t="array" ref="K2256">SUMPRODUCT(([1]OUT_FinalEnergyCons!$B$4:$B$10000="var_ncap")*1,ISNUMBER(SEARCH("RH*-WHELCHP",[1]OUT_FinalEnergyCons!$A$4:$A$10000))*1,[1]OUT_FinalEnergyCons!I$4:I$10000)</f>
        <v>0.40291102754793701</v>
      </c>
      <c r="L2256" s="1" cm="1">
        <f t="array" ref="L2256">SUMPRODUCT(([1]OUT_FinalEnergyCons!$B$4:$B$10000="var_ncap")*1,ISNUMBER(SEARCH("RH*-WHELCHP",[1]OUT_FinalEnergyCons!$A$4:$A$10000))*1,[1]OUT_FinalEnergyCons!J$4:J$10000)</f>
        <v>0.20281217116632599</v>
      </c>
      <c r="M2256" s="1" cm="1">
        <f t="array" ref="M2256">SUMPRODUCT(([1]OUT_FinalEnergyCons!$B$4:$B$10000="var_ncap")*1,ISNUMBER(SEARCH("RH*-WHELCHP",[1]OUT_FinalEnergyCons!$A$4:$A$10000))*1,[1]OUT_FinalEnergyCons!K$4:K$10000)</f>
        <v>0.47493065547087399</v>
      </c>
      <c r="N2256" s="1" cm="1">
        <f t="array" ref="N2256">SUMPRODUCT(([1]OUT_FinalEnergyCons!$B$4:$B$10000="var_ncap")*1,ISNUMBER(SEARCH("RH*-WHELCHP",[1]OUT_FinalEnergyCons!$A$4:$A$10000))*1,[1]OUT_FinalEnergyCons!L$4:L$10000)</f>
        <v>0.42433773688095899</v>
      </c>
      <c r="O2256" s="1" cm="1">
        <f t="array" ref="O2256">SUMPRODUCT(([1]OUT_FinalEnergyCons!$B$4:$B$10000="var_ncap")*1,ISNUMBER(SEARCH("RH*-WHELCHP",[1]OUT_FinalEnergyCons!$A$4:$A$10000))*1,[1]OUT_FinalEnergyCons!M$4:M$10000)</f>
        <v>0.31904518913088897</v>
      </c>
      <c r="P2256" s="1" cm="1">
        <f t="array" ref="P2256">SUMPRODUCT(([1]OUT_FinalEnergyCons!$B$4:$B$10000="var_ncap")*1,ISNUMBER(SEARCH("RH*-WHELCHP",[1]OUT_FinalEnergyCons!$A$4:$A$10000))*1,[1]OUT_FinalEnergyCons!N$4:N$10000)</f>
        <v>0.46855416458919402</v>
      </c>
      <c r="Q2256" s="1" cm="1">
        <f t="array" ref="Q2256">SUMPRODUCT(([1]OUT_FinalEnergyCons!$B$4:$B$10000="var_ncap")*1,ISNUMBER(SEARCH("RH*-WHELCHP",[1]OUT_FinalEnergyCons!$A$4:$A$10000))*1,[1]OUT_FinalEnergyCons!O$4:O$10000)</f>
        <v>0.491045478713381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2.0466992015712202E-6</v>
      </c>
      <c r="H2257" s="1">
        <f t="shared" si="2278"/>
        <v>1.53594843968112E-6</v>
      </c>
      <c r="I2257" s="1">
        <f t="shared" si="2278"/>
        <v>1.5900964013945399E-6</v>
      </c>
      <c r="J2257" s="1">
        <f t="shared" si="2278"/>
        <v>1.3845540757254999E-5</v>
      </c>
      <c r="K2257" s="1">
        <f t="shared" si="2278"/>
        <v>1.4581683895620301E-4</v>
      </c>
      <c r="L2257" s="1">
        <f t="shared" si="2278"/>
        <v>3.8623207336073802E-6</v>
      </c>
      <c r="M2257" s="1">
        <f t="shared" si="2278"/>
        <v>0</v>
      </c>
      <c r="N2257" s="1">
        <f t="shared" si="2278"/>
        <v>1.0684529673903001E-4</v>
      </c>
      <c r="O2257" s="1">
        <f t="shared" si="2278"/>
        <v>6.0546428364027002E-5</v>
      </c>
      <c r="P2257" s="1">
        <f>P2258</f>
        <v>4.8779191665970498E-5</v>
      </c>
      <c r="Q2257" s="1">
        <f>Q2258</f>
        <v>8.7377801078319294E-5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2.0466992015712202E-6</v>
      </c>
      <c r="H2258" s="1" cm="1">
        <f t="array" ref="H2258">SUMPRODUCT(([1]OUT_FinalEnergyCons!$B$4:$B$10000="var_ncap")*1, (ISNUMBER(SEARCH("RH*-WHLFOBR",[1]OUT_FinalEnergyCons!$A$4:$A$10000)))*1,[1]OUT_FinalEnergyCons!F$4:F$10000)</f>
        <v>1.53594843968112E-6</v>
      </c>
      <c r="I2258" s="1" cm="1">
        <f t="array" ref="I2258">SUMPRODUCT(([1]OUT_FinalEnergyCons!$B$4:$B$10000="var_ncap")*1, (ISNUMBER(SEARCH("RH*-WHLFOBR",[1]OUT_FinalEnergyCons!$A$4:$A$10000)))*1,[1]OUT_FinalEnergyCons!G$4:G$10000)</f>
        <v>1.5900964013945399E-6</v>
      </c>
      <c r="J2258" s="1" cm="1">
        <f t="array" ref="J2258">SUMPRODUCT(([1]OUT_FinalEnergyCons!$B$4:$B$10000="var_ncap")*1, (ISNUMBER(SEARCH("RH*-WHLFOBR",[1]OUT_FinalEnergyCons!$A$4:$A$10000)))*1,[1]OUT_FinalEnergyCons!H$4:H$10000)</f>
        <v>1.3845540757254999E-5</v>
      </c>
      <c r="K2258" s="1" cm="1">
        <f t="array" ref="K2258">SUMPRODUCT(([1]OUT_FinalEnergyCons!$B$4:$B$10000="var_ncap")*1, (ISNUMBER(SEARCH("RH*-WHLFOBR",[1]OUT_FinalEnergyCons!$A$4:$A$10000)))*1,[1]OUT_FinalEnergyCons!I$4:I$10000)</f>
        <v>1.4581683895620301E-4</v>
      </c>
      <c r="L2258" s="1" cm="1">
        <f t="array" ref="L2258">SUMPRODUCT(([1]OUT_FinalEnergyCons!$B$4:$B$10000="var_ncap")*1, (ISNUMBER(SEARCH("RH*-WHLFOBR",[1]OUT_FinalEnergyCons!$A$4:$A$10000)))*1,[1]OUT_FinalEnergyCons!J$4:J$10000)</f>
        <v>3.8623207336073802E-6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1.0684529673903001E-4</v>
      </c>
      <c r="O2258" s="1" cm="1">
        <f t="array" ref="O2258">SUMPRODUCT(([1]OUT_FinalEnergyCons!$B$4:$B$10000="var_ncap")*1, (ISNUMBER(SEARCH("RH*-WHLFOBR",[1]OUT_FinalEnergyCons!$A$4:$A$10000)))*1,[1]OUT_FinalEnergyCons!M$4:M$10000)</f>
        <v>6.0546428364027002E-5</v>
      </c>
      <c r="P2258" s="1" cm="1">
        <f t="array" ref="P2258">SUMPRODUCT(([1]OUT_FinalEnergyCons!$B$4:$B$10000="var_ncap")*1, (ISNUMBER(SEARCH("RH*-WHLFOBR",[1]OUT_FinalEnergyCons!$A$4:$A$10000)))*1,[1]OUT_FinalEnergyCons!N$4:N$10000)</f>
        <v>4.8779191665970498E-5</v>
      </c>
      <c r="Q2258" s="1" cm="1">
        <f t="array" ref="Q2258">SUMPRODUCT(([1]OUT_FinalEnergyCons!$B$4:$B$10000="var_ncap")*1, (ISNUMBER(SEARCH("RH*-WHLFOBR",[1]OUT_FinalEnergyCons!$A$4:$A$10000)))*1,[1]OUT_FinalEnergyCons!O$4:O$10000)</f>
        <v>8.7377801078319294E-5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1.448363796696283E-5</v>
      </c>
      <c r="H2259" s="1">
        <f t="shared" si="2279"/>
        <v>0.1572444885007018</v>
      </c>
      <c r="I2259" s="1">
        <f t="shared" si="2279"/>
        <v>4.9899844204662258E-2</v>
      </c>
      <c r="J2259" s="1">
        <f t="shared" si="2279"/>
        <v>0.16502196819539391</v>
      </c>
      <c r="K2259" s="1">
        <f t="shared" si="2279"/>
        <v>1.3994736330915386E-2</v>
      </c>
      <c r="L2259" s="1">
        <f t="shared" ref="L2259:O2259" si="2280">SUM(L2260:L2261)</f>
        <v>3.890059834585842E-2</v>
      </c>
      <c r="M2259" s="1">
        <f t="shared" si="2280"/>
        <v>6.8751954317458105E-2</v>
      </c>
      <c r="N2259" s="1">
        <f t="shared" si="2280"/>
        <v>5.0526966755540968E-3</v>
      </c>
      <c r="O2259" s="1">
        <f t="shared" si="2280"/>
        <v>3.1963105252956765E-2</v>
      </c>
      <c r="P2259" s="1">
        <f>SUM(P2260:P2261)</f>
        <v>5.5887767152167103E-2</v>
      </c>
      <c r="Q2259" s="1">
        <f>SUM(Q2260:Q2261)</f>
        <v>5.5485578379500973E-3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5.40991248386869E-6</v>
      </c>
      <c r="H2260" s="1" cm="1">
        <f t="array" ref="H2260">SUMPRODUCT(([1]OUT_FinalEnergyCons!$B$4:$B$10000="var_ncap")*1, (ISNUMBER(SEARCH("RH*-WHNGABR",[1]OUT_FinalEnergyCons!$A$4:$A$10000)))*1,[1]OUT_FinalEnergyCons!F$4:F$10000)</f>
        <v>0.15653296067521399</v>
      </c>
      <c r="I2260" s="1" cm="1">
        <f t="array" ref="I2260">SUMPRODUCT(([1]OUT_FinalEnergyCons!$B$4:$B$10000="var_ncap")*1, (ISNUMBER(SEARCH("RH*-WHNGABR",[1]OUT_FinalEnergyCons!$A$4:$A$10000)))*1,[1]OUT_FinalEnergyCons!G$4:G$10000)</f>
        <v>4.98914746951509E-2</v>
      </c>
      <c r="J2260" s="1" cm="1">
        <f t="array" ref="J2260">SUMPRODUCT(([1]OUT_FinalEnergyCons!$B$4:$B$10000="var_ncap")*1, (ISNUMBER(SEARCH("RH*-WHNGABR",[1]OUT_FinalEnergyCons!$A$4:$A$10000)))*1,[1]OUT_FinalEnergyCons!H$4:H$10000)</f>
        <v>0.11706430003686701</v>
      </c>
      <c r="K2260" s="1" cm="1">
        <f t="array" ref="K2260">SUMPRODUCT(([1]OUT_FinalEnergyCons!$B$4:$B$10000="var_ncap")*1, (ISNUMBER(SEARCH("RH*-WHNGABR",[1]OUT_FinalEnergyCons!$A$4:$A$10000)))*1,[1]OUT_FinalEnergyCons!I$4:I$10000)</f>
        <v>1.3955042468077401E-2</v>
      </c>
      <c r="L2260" s="1" cm="1">
        <f t="array" ref="L2260">SUMPRODUCT(([1]OUT_FinalEnergyCons!$B$4:$B$10000="var_ncap")*1, (ISNUMBER(SEARCH("RH*-WHNGABR",[1]OUT_FinalEnergyCons!$A$4:$A$10000)))*1,[1]OUT_FinalEnergyCons!J$4:J$10000)</f>
        <v>6.3100186969751795E-4</v>
      </c>
      <c r="M2260" s="1" cm="1">
        <f t="array" ref="M2260">SUMPRODUCT(([1]OUT_FinalEnergyCons!$B$4:$B$10000="var_ncap")*1, (ISNUMBER(SEARCH("RH*-WHNGABR",[1]OUT_FinalEnergyCons!$A$4:$A$10000)))*1,[1]OUT_FinalEnergyCons!K$4:K$10000)</f>
        <v>5.82292420646634E-2</v>
      </c>
      <c r="N2260" s="1" cm="1">
        <f t="array" ref="N2260">SUMPRODUCT(([1]OUT_FinalEnergyCons!$B$4:$B$10000="var_ncap")*1, (ISNUMBER(SEARCH("RH*-WHNGABR",[1]OUT_FinalEnergyCons!$A$4:$A$10000)))*1,[1]OUT_FinalEnergyCons!L$4:L$10000)</f>
        <v>5.95672583609665E-6</v>
      </c>
      <c r="O2260" s="1" cm="1">
        <f t="array" ref="O2260">SUMPRODUCT(([1]OUT_FinalEnergyCons!$B$4:$B$10000="var_ncap")*1, (ISNUMBER(SEARCH("RH*-WHNGABR",[1]OUT_FinalEnergyCons!$A$4:$A$10000)))*1,[1]OUT_FinalEnergyCons!M$4:M$10000)</f>
        <v>1.6516284137165801E-5</v>
      </c>
      <c r="P2260" s="1" cm="1">
        <f t="array" ref="P2260">SUMPRODUCT(([1]OUT_FinalEnergyCons!$B$4:$B$10000="var_ncap")*1, (ISNUMBER(SEARCH("RH*-WHNGABR",[1]OUT_FinalEnergyCons!$A$4:$A$10000)))*1,[1]OUT_FinalEnergyCons!N$4:N$10000)</f>
        <v>4.4291321282614801E-2</v>
      </c>
      <c r="Q2260" s="1" cm="1">
        <f t="array" ref="Q2260">SUMPRODUCT(([1]OUT_FinalEnergyCons!$B$4:$B$10000="var_ncap")*1, (ISNUMBER(SEARCH("RH*-WHNGABR",[1]OUT_FinalEnergyCons!$A$4:$A$10000)))*1,[1]OUT_FinalEnergyCons!O$4:O$10000)</f>
        <v>6.7535492444817301E-5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9.0737254830941395E-6</v>
      </c>
      <c r="H2261" s="1" cm="1">
        <f t="array" ref="H2261">SUMPRODUCT(([1]OUT_FinalEnergyCons!$B$4:$B$10000="var_ncap")*1,ISNUMBER(SEARCH("RH*-WHngahp",[1]OUT_FinalEnergyCons!$A$4:$A$10000))*1,[1]OUT_FinalEnergyCons!F$4:F$10000)</f>
        <v>7.1152782548781698E-4</v>
      </c>
      <c r="I2261" s="1" cm="1">
        <f t="array" ref="I2261">SUMPRODUCT(([1]OUT_FinalEnergyCons!$B$4:$B$10000="var_ncap")*1,ISNUMBER(SEARCH("RH*-WHngahp",[1]OUT_FinalEnergyCons!$A$4:$A$10000))*1,[1]OUT_FinalEnergyCons!G$4:G$10000)</f>
        <v>8.3695095113575796E-6</v>
      </c>
      <c r="J2261" s="1" cm="1">
        <f t="array" ref="J2261">SUMPRODUCT(([1]OUT_FinalEnergyCons!$B$4:$B$10000="var_ncap")*1,ISNUMBER(SEARCH("RH*-WHngahp",[1]OUT_FinalEnergyCons!$A$4:$A$10000))*1,[1]OUT_FinalEnergyCons!H$4:H$10000)</f>
        <v>4.7957668158526902E-2</v>
      </c>
      <c r="K2261" s="1" cm="1">
        <f t="array" ref="K2261">SUMPRODUCT(([1]OUT_FinalEnergyCons!$B$4:$B$10000="var_ncap")*1,ISNUMBER(SEARCH("RH*-WHngahp",[1]OUT_FinalEnergyCons!$A$4:$A$10000))*1,[1]OUT_FinalEnergyCons!I$4:I$10000)</f>
        <v>3.9693862837985001E-5</v>
      </c>
      <c r="L2261" s="1" cm="1">
        <f t="array" ref="L2261">SUMPRODUCT(([1]OUT_FinalEnergyCons!$B$4:$B$10000="var_ncap")*1,ISNUMBER(SEARCH("RH*-WHngahp",[1]OUT_FinalEnergyCons!$A$4:$A$10000))*1,[1]OUT_FinalEnergyCons!J$4:J$10000)</f>
        <v>3.8269596476160898E-2</v>
      </c>
      <c r="M2261" s="1" cm="1">
        <f t="array" ref="M2261">SUMPRODUCT(([1]OUT_FinalEnergyCons!$B$4:$B$10000="var_ncap")*1,ISNUMBER(SEARCH("RH*-WHngahp",[1]OUT_FinalEnergyCons!$A$4:$A$10000))*1,[1]OUT_FinalEnergyCons!K$4:K$10000)</f>
        <v>1.05227122527947E-2</v>
      </c>
      <c r="N2261" s="1" cm="1">
        <f t="array" ref="N2261">SUMPRODUCT(([1]OUT_FinalEnergyCons!$B$4:$B$10000="var_ncap")*1,ISNUMBER(SEARCH("RH*-WHngahp",[1]OUT_FinalEnergyCons!$A$4:$A$10000))*1,[1]OUT_FinalEnergyCons!L$4:L$10000)</f>
        <v>5.0467399497180002E-3</v>
      </c>
      <c r="O2261" s="1" cm="1">
        <f t="array" ref="O2261">SUMPRODUCT(([1]OUT_FinalEnergyCons!$B$4:$B$10000="var_ncap")*1,ISNUMBER(SEARCH("RH*-WHngahp",[1]OUT_FinalEnergyCons!$A$4:$A$10000))*1,[1]OUT_FinalEnergyCons!M$4:M$10000)</f>
        <v>3.1946588968819599E-2</v>
      </c>
      <c r="P2261" s="1" cm="1">
        <f t="array" ref="P2261">SUMPRODUCT(([1]OUT_FinalEnergyCons!$B$4:$B$10000="var_ncap")*1,ISNUMBER(SEARCH("RH*-WHngahp",[1]OUT_FinalEnergyCons!$A$4:$A$10000))*1,[1]OUT_FinalEnergyCons!N$4:N$10000)</f>
        <v>1.15964458695523E-2</v>
      </c>
      <c r="Q2261" s="1" cm="1">
        <f t="array" ref="Q2261">SUMPRODUCT(([1]OUT_FinalEnergyCons!$B$4:$B$10000="var_ncap")*1,ISNUMBER(SEARCH("RH*-WHngahp",[1]OUT_FinalEnergyCons!$A$4:$A$10000))*1,[1]OUT_FinalEnergyCons!O$4:O$10000)</f>
        <v>5.4810223455052801E-3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5.1309377150062204E-3</v>
      </c>
      <c r="H2264" s="1">
        <f t="shared" si="2282"/>
        <v>1.9024693026041799E-6</v>
      </c>
      <c r="I2264" s="1">
        <f t="shared" si="2282"/>
        <v>1.8973729327187601E-6</v>
      </c>
      <c r="J2264" s="1">
        <f t="shared" si="2282"/>
        <v>6.4755172305188497E-3</v>
      </c>
      <c r="K2264" s="1">
        <f t="shared" si="2282"/>
        <v>1.0941530580055999E-2</v>
      </c>
      <c r="L2264" s="1">
        <f t="shared" si="2282"/>
        <v>3.2596237334581702E-3</v>
      </c>
      <c r="M2264" s="1">
        <f t="shared" si="2282"/>
        <v>4.2453550295937304E-3</v>
      </c>
      <c r="N2264" s="1">
        <f t="shared" si="2282"/>
        <v>2.0827407111950499E-3</v>
      </c>
      <c r="O2264" s="1">
        <f t="shared" si="2282"/>
        <v>1.7942883704063499E-3</v>
      </c>
      <c r="P2264" s="1">
        <f>P2265</f>
        <v>4.30523088767367E-3</v>
      </c>
      <c r="Q2264" s="1">
        <f>Q2265</f>
        <v>8.79556945365583E-4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5.1309377150062204E-3</v>
      </c>
      <c r="H2265" s="1" cm="1">
        <f t="array" ref="H2265">SUMPRODUCT(([1]OUT_FinalEnergyCons!$B$4:$B$10000="var_ncap")*1, (ISNUMBER(SEARCH("RH*-WHWODBR",[1]OUT_FinalEnergyCons!$A$4:$A$10000)))*1,[1]OUT_FinalEnergyCons!F$4:F$10000)</f>
        <v>1.9024693026041799E-6</v>
      </c>
      <c r="I2265" s="1" cm="1">
        <f t="array" ref="I2265">SUMPRODUCT(([1]OUT_FinalEnergyCons!$B$4:$B$10000="var_ncap")*1, (ISNUMBER(SEARCH("RH*-WHWODBR",[1]OUT_FinalEnergyCons!$A$4:$A$10000)))*1,[1]OUT_FinalEnergyCons!G$4:G$10000)</f>
        <v>1.8973729327187601E-6</v>
      </c>
      <c r="J2265" s="1" cm="1">
        <f t="array" ref="J2265">SUMPRODUCT(([1]OUT_FinalEnergyCons!$B$4:$B$10000="var_ncap")*1, (ISNUMBER(SEARCH("RH*-WHWODBR",[1]OUT_FinalEnergyCons!$A$4:$A$10000)))*1,[1]OUT_FinalEnergyCons!H$4:H$10000)</f>
        <v>6.4755172305188497E-3</v>
      </c>
      <c r="K2265" s="1" cm="1">
        <f t="array" ref="K2265">SUMPRODUCT(([1]OUT_FinalEnergyCons!$B$4:$B$10000="var_ncap")*1, (ISNUMBER(SEARCH("RH*-WHWODBR",[1]OUT_FinalEnergyCons!$A$4:$A$10000)))*1,[1]OUT_FinalEnergyCons!I$4:I$10000)</f>
        <v>1.0941530580055999E-2</v>
      </c>
      <c r="L2265" s="1" cm="1">
        <f t="array" ref="L2265">SUMPRODUCT(([1]OUT_FinalEnergyCons!$B$4:$B$10000="var_ncap")*1, (ISNUMBER(SEARCH("RH*-WHWODBR",[1]OUT_FinalEnergyCons!$A$4:$A$10000)))*1,[1]OUT_FinalEnergyCons!J$4:J$10000)</f>
        <v>3.2596237334581702E-3</v>
      </c>
      <c r="M2265" s="1" cm="1">
        <f t="array" ref="M2265">SUMPRODUCT(([1]OUT_FinalEnergyCons!$B$4:$B$10000="var_ncap")*1, (ISNUMBER(SEARCH("RH*-WHWODBR",[1]OUT_FinalEnergyCons!$A$4:$A$10000)))*1,[1]OUT_FinalEnergyCons!K$4:K$10000)</f>
        <v>4.2453550295937304E-3</v>
      </c>
      <c r="N2265" s="1" cm="1">
        <f t="array" ref="N2265">SUMPRODUCT(([1]OUT_FinalEnergyCons!$B$4:$B$10000="var_ncap")*1, (ISNUMBER(SEARCH("RH*-WHWODBR",[1]OUT_FinalEnergyCons!$A$4:$A$10000)))*1,[1]OUT_FinalEnergyCons!L$4:L$10000)</f>
        <v>2.0827407111950499E-3</v>
      </c>
      <c r="O2265" s="1" cm="1">
        <f t="array" ref="O2265">SUMPRODUCT(([1]OUT_FinalEnergyCons!$B$4:$B$10000="var_ncap")*1, (ISNUMBER(SEARCH("RH*-WHWODBR",[1]OUT_FinalEnergyCons!$A$4:$A$10000)))*1,[1]OUT_FinalEnergyCons!M$4:M$10000)</f>
        <v>1.7942883704063499E-3</v>
      </c>
      <c r="P2265" s="1" cm="1">
        <f t="array" ref="P2265">SUMPRODUCT(([1]OUT_FinalEnergyCons!$B$4:$B$10000="var_ncap")*1, (ISNUMBER(SEARCH("RH*-WHWODBR",[1]OUT_FinalEnergyCons!$A$4:$A$10000)))*1,[1]OUT_FinalEnergyCons!N$4:N$10000)</f>
        <v>4.30523088767367E-3</v>
      </c>
      <c r="Q2265" s="1" cm="1">
        <f t="array" ref="Q2265">SUMPRODUCT(([1]OUT_FinalEnergyCons!$B$4:$B$10000="var_ncap")*1, (ISNUMBER(SEARCH("RH*-WHWODBR",[1]OUT_FinalEnergyCons!$A$4:$A$10000)))*1,[1]OUT_FinalEnergyCons!O$4:O$10000)</f>
        <v>8.79556945365583E-4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1.9662794903830402E-3</v>
      </c>
      <c r="H2266" s="1">
        <f t="shared" si="2283"/>
        <v>1.4417391726127501E-6</v>
      </c>
      <c r="I2266" s="1">
        <f t="shared" si="2283"/>
        <v>2.3109373024575699E-6</v>
      </c>
      <c r="J2266" s="1">
        <f t="shared" si="2283"/>
        <v>5.67020216471582E-3</v>
      </c>
      <c r="K2266" s="1">
        <f t="shared" si="2283"/>
        <v>4.1601958808459199E-3</v>
      </c>
      <c r="L2266" s="1">
        <f t="shared" si="2283"/>
        <v>2.25029983500847E-4</v>
      </c>
      <c r="M2266" s="1">
        <f t="shared" si="2283"/>
        <v>5.9313328752239203E-3</v>
      </c>
      <c r="N2266" s="1">
        <f t="shared" si="2283"/>
        <v>3.6346469552625401E-3</v>
      </c>
      <c r="O2266" s="1">
        <f t="shared" si="2283"/>
        <v>8.2611960061599503E-4</v>
      </c>
      <c r="P2266" s="1">
        <f>P2267</f>
        <v>6.2481688063064297E-3</v>
      </c>
      <c r="Q2266" s="1">
        <f>Q2267</f>
        <v>3.8078128251827301E-3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1.9662794903830402E-3</v>
      </c>
      <c r="H2267" s="1" cm="1">
        <f t="array" ref="H2267">SUMPRODUCT(([1]OUT_FinalEnergyCons!$B$4:$B$10000="var_ncap")*1, (ISNUMBER(SEARCH("RH*-WHPLTBR",[1]OUT_FinalEnergyCons!$A$4:$A$10000)))*1,[1]OUT_FinalEnergyCons!F$4:F$10000)</f>
        <v>1.4417391726127501E-6</v>
      </c>
      <c r="I2267" s="1" cm="1">
        <f t="array" ref="I2267">SUMPRODUCT(([1]OUT_FinalEnergyCons!$B$4:$B$10000="var_ncap")*1, (ISNUMBER(SEARCH("RH*-WHPLTBR",[1]OUT_FinalEnergyCons!$A$4:$A$10000)))*1,[1]OUT_FinalEnergyCons!G$4:G$10000)</f>
        <v>2.3109373024575699E-6</v>
      </c>
      <c r="J2267" s="1" cm="1">
        <f t="array" ref="J2267">SUMPRODUCT(([1]OUT_FinalEnergyCons!$B$4:$B$10000="var_ncap")*1, (ISNUMBER(SEARCH("RH*-WHPLTBR",[1]OUT_FinalEnergyCons!$A$4:$A$10000)))*1,[1]OUT_FinalEnergyCons!H$4:H$10000)</f>
        <v>5.67020216471582E-3</v>
      </c>
      <c r="K2267" s="1" cm="1">
        <f t="array" ref="K2267">SUMPRODUCT(([1]OUT_FinalEnergyCons!$B$4:$B$10000="var_ncap")*1, (ISNUMBER(SEARCH("RH*-WHPLTBR",[1]OUT_FinalEnergyCons!$A$4:$A$10000)))*1,[1]OUT_FinalEnergyCons!I$4:I$10000)</f>
        <v>4.1601958808459199E-3</v>
      </c>
      <c r="L2267" s="1" cm="1">
        <f t="array" ref="L2267">SUMPRODUCT(([1]OUT_FinalEnergyCons!$B$4:$B$10000="var_ncap")*1, (ISNUMBER(SEARCH("RH*-WHPLTBR",[1]OUT_FinalEnergyCons!$A$4:$A$10000)))*1,[1]OUT_FinalEnergyCons!J$4:J$10000)</f>
        <v>2.25029983500847E-4</v>
      </c>
      <c r="M2267" s="1" cm="1">
        <f t="array" ref="M2267">SUMPRODUCT(([1]OUT_FinalEnergyCons!$B$4:$B$10000="var_ncap")*1, (ISNUMBER(SEARCH("RH*-WHPLTBR",[1]OUT_FinalEnergyCons!$A$4:$A$10000)))*1,[1]OUT_FinalEnergyCons!K$4:K$10000)</f>
        <v>5.9313328752239203E-3</v>
      </c>
      <c r="N2267" s="1" cm="1">
        <f t="array" ref="N2267">SUMPRODUCT(([1]OUT_FinalEnergyCons!$B$4:$B$10000="var_ncap")*1, (ISNUMBER(SEARCH("RH*-WHPLTBR",[1]OUT_FinalEnergyCons!$A$4:$A$10000)))*1,[1]OUT_FinalEnergyCons!L$4:L$10000)</f>
        <v>3.6346469552625401E-3</v>
      </c>
      <c r="O2267" s="1" cm="1">
        <f t="array" ref="O2267">SUMPRODUCT(([1]OUT_FinalEnergyCons!$B$4:$B$10000="var_ncap")*1, (ISNUMBER(SEARCH("RH*-WHPLTBR",[1]OUT_FinalEnergyCons!$A$4:$A$10000)))*1,[1]OUT_FinalEnergyCons!M$4:M$10000)</f>
        <v>8.2611960061599503E-4</v>
      </c>
      <c r="P2267" s="1" cm="1">
        <f t="array" ref="P2267">SUMPRODUCT(([1]OUT_FinalEnergyCons!$B$4:$B$10000="var_ncap")*1, (ISNUMBER(SEARCH("RH*-WHPLTBR",[1]OUT_FinalEnergyCons!$A$4:$A$10000)))*1,[1]OUT_FinalEnergyCons!N$4:N$10000)</f>
        <v>6.2481688063064297E-3</v>
      </c>
      <c r="Q2267" s="1" cm="1">
        <f t="array" ref="Q2267">SUMPRODUCT(([1]OUT_FinalEnergyCons!$B$4:$B$10000="var_ncap")*1, (ISNUMBER(SEARCH("RH*-WHPLTBR",[1]OUT_FinalEnergyCons!$A$4:$A$10000)))*1,[1]OUT_FinalEnergyCons!O$4:O$10000)</f>
        <v>3.8078128251827301E-3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8.2580282323944307E-2</v>
      </c>
      <c r="H2268" s="1">
        <f t="shared" si="2287"/>
        <v>7.4011574959010796E-6</v>
      </c>
      <c r="I2268" s="1">
        <f t="shared" si="2287"/>
        <v>1.9640082389094399E-5</v>
      </c>
      <c r="J2268" s="1">
        <f t="shared" si="2287"/>
        <v>7.4666808127378401E-2</v>
      </c>
      <c r="K2268" s="1">
        <f t="shared" si="2287"/>
        <v>0.470826399845369</v>
      </c>
      <c r="L2268" s="1">
        <f t="shared" si="2287"/>
        <v>0.35543136976008799</v>
      </c>
      <c r="M2268" s="1">
        <f t="shared" si="2287"/>
        <v>3.70910492127847E-4</v>
      </c>
      <c r="N2268" s="1">
        <f t="shared" si="2287"/>
        <v>0.113758652378879</v>
      </c>
      <c r="O2268" s="1">
        <f t="shared" si="2287"/>
        <v>6.8072521796228101E-5</v>
      </c>
      <c r="P2268" s="1">
        <f>P2269</f>
        <v>0.36998939049604401</v>
      </c>
      <c r="Q2268" s="1">
        <f>Q2269</f>
        <v>2.5807081878469602E-4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8.2580282323944307E-2</v>
      </c>
      <c r="H2269" s="1" cm="1">
        <f t="array" ref="H2269">SUMPRODUCT(([1]OUT_FinalEnergyCons!$B$4:$B$10000="var_ncap")*1, (ISNUMBER(SEARCH("RH*-WHSOLBR",[1]OUT_FinalEnergyCons!$A$4:$A$10000)))*1,[1]OUT_FinalEnergyCons!F$4:F$10000)</f>
        <v>7.4011574959010796E-6</v>
      </c>
      <c r="I2269" s="1" cm="1">
        <f t="array" ref="I2269">SUMPRODUCT(([1]OUT_FinalEnergyCons!$B$4:$B$10000="var_ncap")*1, (ISNUMBER(SEARCH("RH*-WHSOLBR",[1]OUT_FinalEnergyCons!$A$4:$A$10000)))*1,[1]OUT_FinalEnergyCons!G$4:G$10000)</f>
        <v>1.9640082389094399E-5</v>
      </c>
      <c r="J2269" s="1" cm="1">
        <f t="array" ref="J2269">SUMPRODUCT(([1]OUT_FinalEnergyCons!$B$4:$B$10000="var_ncap")*1, (ISNUMBER(SEARCH("RH*-WHSOLBR",[1]OUT_FinalEnergyCons!$A$4:$A$10000)))*1,[1]OUT_FinalEnergyCons!H$4:H$10000)</f>
        <v>7.4666808127378401E-2</v>
      </c>
      <c r="K2269" s="1" cm="1">
        <f t="array" ref="K2269">SUMPRODUCT(([1]OUT_FinalEnergyCons!$B$4:$B$10000="var_ncap")*1, (ISNUMBER(SEARCH("RH*-WHSOLBR",[1]OUT_FinalEnergyCons!$A$4:$A$10000)))*1,[1]OUT_FinalEnergyCons!I$4:I$10000)</f>
        <v>0.470826399845369</v>
      </c>
      <c r="L2269" s="1" cm="1">
        <f t="array" ref="L2269">SUMPRODUCT(([1]OUT_FinalEnergyCons!$B$4:$B$10000="var_ncap")*1, (ISNUMBER(SEARCH("RH*-WHSOLBR",[1]OUT_FinalEnergyCons!$A$4:$A$10000)))*1,[1]OUT_FinalEnergyCons!J$4:J$10000)</f>
        <v>0.35543136976008799</v>
      </c>
      <c r="M2269" s="1" cm="1">
        <f t="array" ref="M2269">SUMPRODUCT(([1]OUT_FinalEnergyCons!$B$4:$B$10000="var_ncap")*1, (ISNUMBER(SEARCH("RH*-WHSOLBR",[1]OUT_FinalEnergyCons!$A$4:$A$10000)))*1,[1]OUT_FinalEnergyCons!K$4:K$10000)</f>
        <v>3.70910492127847E-4</v>
      </c>
      <c r="N2269" s="1" cm="1">
        <f t="array" ref="N2269">SUMPRODUCT(([1]OUT_FinalEnergyCons!$B$4:$B$10000="var_ncap")*1, (ISNUMBER(SEARCH("RH*-WHSOLBR",[1]OUT_FinalEnergyCons!$A$4:$A$10000)))*1,[1]OUT_FinalEnergyCons!L$4:L$10000)</f>
        <v>0.113758652378879</v>
      </c>
      <c r="O2269" s="1" cm="1">
        <f t="array" ref="O2269">SUMPRODUCT(([1]OUT_FinalEnergyCons!$B$4:$B$10000="var_ncap")*1, (ISNUMBER(SEARCH("RH*-WHSOLBR",[1]OUT_FinalEnergyCons!$A$4:$A$10000)))*1,[1]OUT_FinalEnergyCons!M$4:M$10000)</f>
        <v>6.8072521796228101E-5</v>
      </c>
      <c r="P2269" s="1" cm="1">
        <f t="array" ref="P2269">SUMPRODUCT(([1]OUT_FinalEnergyCons!$B$4:$B$10000="var_ncap")*1, (ISNUMBER(SEARCH("RH*-WHSOLBR",[1]OUT_FinalEnergyCons!$A$4:$A$10000)))*1,[1]OUT_FinalEnergyCons!N$4:N$10000)</f>
        <v>0.36998939049604401</v>
      </c>
      <c r="Q2269" s="1" cm="1">
        <f t="array" ref="Q2269">SUMPRODUCT(([1]OUT_FinalEnergyCons!$B$4:$B$10000="var_ncap")*1, (ISNUMBER(SEARCH("RH*-WHSOLBR",[1]OUT_FinalEnergyCons!$A$4:$A$10000)))*1,[1]OUT_FinalEnergyCons!O$4:O$10000)</f>
        <v>2.5807081878469602E-4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3.5120772155889401E-3</v>
      </c>
      <c r="G2272" s="17">
        <f t="shared" si="2289"/>
        <v>0.28146042183159536</v>
      </c>
      <c r="H2272" s="17">
        <f t="shared" si="2289"/>
        <v>0.20769009530883606</v>
      </c>
      <c r="I2272" s="17">
        <f t="shared" si="2289"/>
        <v>1.1106634866257967</v>
      </c>
      <c r="J2272" s="17">
        <f t="shared" si="2289"/>
        <v>2.2559682327792983</v>
      </c>
      <c r="K2272" s="17">
        <f t="shared" si="2289"/>
        <v>1.2703829712249564</v>
      </c>
      <c r="L2272" s="17">
        <f t="shared" ref="L2272:O2272" si="2290">SUM(L2273,L2276,L2279,L2283,L2285,L2287,L2289,L2291,L2293)</f>
        <v>1.0500586855927028</v>
      </c>
      <c r="M2272" s="17">
        <f t="shared" si="2290"/>
        <v>1.7354982845412481</v>
      </c>
      <c r="N2272" s="17">
        <f t="shared" si="2290"/>
        <v>1.0728539499406844</v>
      </c>
      <c r="O2272" s="17">
        <f t="shared" si="2290"/>
        <v>1.2810619206763942</v>
      </c>
      <c r="P2272" s="17">
        <f>SUM(P2273,P2276,P2279,P2283,P2285,P2287,P2289,P2291,P2293)</f>
        <v>1.7217142514511257</v>
      </c>
      <c r="Q2272" s="17">
        <f>SUM(Q2273,Q2276,Q2279,Q2283,Q2285,Q2287,Q2289,Q2291,Q2293)</f>
        <v>0.98931634852909811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0.19936496190916239</v>
      </c>
      <c r="H2273" s="18">
        <f t="shared" si="2291"/>
        <v>0.1467535059440945</v>
      </c>
      <c r="I2273" s="18">
        <f t="shared" si="2291"/>
        <v>1.059080868694285</v>
      </c>
      <c r="J2273" s="18">
        <f t="shared" si="2291"/>
        <v>0.681168618662224</v>
      </c>
      <c r="K2273" s="18">
        <f t="shared" si="2291"/>
        <v>0.66880152387870595</v>
      </c>
      <c r="L2273" s="18">
        <f t="shared" ref="L2273:O2273" si="2292">SUM(L2274:L2275)</f>
        <v>1.0469546929260098</v>
      </c>
      <c r="M2273" s="18">
        <f t="shared" si="2292"/>
        <v>0.569182598247851</v>
      </c>
      <c r="N2273" s="18">
        <f t="shared" si="2292"/>
        <v>0.752025251226902</v>
      </c>
      <c r="O2273" s="18">
        <f t="shared" si="2292"/>
        <v>1.0012266555923839</v>
      </c>
      <c r="P2273" s="18">
        <f>SUM(P2274:P2275)</f>
        <v>0.79915820132820503</v>
      </c>
      <c r="Q2273" s="18">
        <f>SUM(Q2274:Q2275)</f>
        <v>0.57595073399503294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0.182894450517713</v>
      </c>
      <c r="H2274" s="1" cm="1">
        <f t="array" ref="H2274">SUMPRODUCT(([1]OUT_FinalEnergyCons!$B$4:$B$10000="var_ncap")*1,  (ISNUMBER(SEARCH("ITOT-SWHELCBR",[1]OUT_FinalEnergyCons!$A$4:$A$10000)))*1,[1]OUT_FinalEnergyCons!F$4:F$10000)</f>
        <v>2.9006835256910501E-2</v>
      </c>
      <c r="I2274" s="1" cm="1">
        <f t="array" ref="I2274">SUMPRODUCT(([1]OUT_FinalEnergyCons!$B$4:$B$10000="var_ncap")*1,  (ISNUMBER(SEARCH("ITOT-SWHELCBR",[1]OUT_FinalEnergyCons!$A$4:$A$10000)))*1,[1]OUT_FinalEnergyCons!G$4:G$10000)</f>
        <v>0.92644714117289995</v>
      </c>
      <c r="J2274" s="1" cm="1">
        <f t="array" ref="J2274">SUMPRODUCT(([1]OUT_FinalEnergyCons!$B$4:$B$10000="var_ncap")*1,  (ISNUMBER(SEARCH("ITOT-SWHELCBR",[1]OUT_FinalEnergyCons!$A$4:$A$10000)))*1,[1]OUT_FinalEnergyCons!H$4:H$10000)</f>
        <v>0.49685344678479099</v>
      </c>
      <c r="K2274" s="1" cm="1">
        <f t="array" ref="K2274">SUMPRODUCT(([1]OUT_FinalEnergyCons!$B$4:$B$10000="var_ncap")*1,  (ISNUMBER(SEARCH("ITOT-SWHELCBR",[1]OUT_FinalEnergyCons!$A$4:$A$10000)))*1,[1]OUT_FinalEnergyCons!I$4:I$10000)</f>
        <v>0.40461169867103602</v>
      </c>
      <c r="L2274" s="1" cm="1">
        <f t="array" ref="L2274">SUMPRODUCT(([1]OUT_FinalEnergyCons!$B$4:$B$10000="var_ncap")*1,  (ISNUMBER(SEARCH("ITOT-SWHELCBR",[1]OUT_FinalEnergyCons!$A$4:$A$10000)))*1,[1]OUT_FinalEnergyCons!J$4:J$10000)</f>
        <v>0.78602684874763395</v>
      </c>
      <c r="M2274" s="1" cm="1">
        <f t="array" ref="M2274">SUMPRODUCT(([1]OUT_FinalEnergyCons!$B$4:$B$10000="var_ncap")*1,  (ISNUMBER(SEARCH("ITOT-SWHELCBR",[1]OUT_FinalEnergyCons!$A$4:$A$10000)))*1,[1]OUT_FinalEnergyCons!K$4:K$10000)</f>
        <v>0.36477691006624402</v>
      </c>
      <c r="N2274" s="1" cm="1">
        <f t="array" ref="N2274">SUMPRODUCT(([1]OUT_FinalEnergyCons!$B$4:$B$10000="var_ncap")*1,  (ISNUMBER(SEARCH("ITOT-SWHELCBR",[1]OUT_FinalEnergyCons!$A$4:$A$10000)))*1,[1]OUT_FinalEnergyCons!L$4:L$10000)</f>
        <v>0.495522477659539</v>
      </c>
      <c r="O2274" s="1" cm="1">
        <f t="array" ref="O2274">SUMPRODUCT(([1]OUT_FinalEnergyCons!$B$4:$B$10000="var_ncap")*1,  (ISNUMBER(SEARCH("ITOT-SWHELCBR",[1]OUT_FinalEnergyCons!$A$4:$A$10000)))*1,[1]OUT_FinalEnergyCons!M$4:M$10000)</f>
        <v>0.73963193221698598</v>
      </c>
      <c r="P2274" s="1" cm="1">
        <f t="array" ref="P2274">SUMPRODUCT(([1]OUT_FinalEnergyCons!$B$4:$B$10000="var_ncap")*1,  (ISNUMBER(SEARCH("ITOT-SWHELCBR",[1]OUT_FinalEnergyCons!$A$4:$A$10000)))*1,[1]OUT_FinalEnergyCons!N$4:N$10000)</f>
        <v>0.55560436527193102</v>
      </c>
      <c r="Q2274" s="1" cm="1">
        <f t="array" ref="Q2274">SUMPRODUCT(([1]OUT_FinalEnergyCons!$B$4:$B$10000="var_ncap")*1,  (ISNUMBER(SEARCH("ITOT-SWHELCBR",[1]OUT_FinalEnergyCons!$A$4:$A$10000)))*1,[1]OUT_FinalEnergyCons!O$4:O$10000)</f>
        <v>0.36445740466577098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1.6470511391449401E-2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0.117746670687184</v>
      </c>
      <c r="I2275" s="1" cm="1">
        <f t="array" ref="I2275">SUMPRODUCT(([1]OUT_FinalEnergyCons!$B$4:$B$10000="var_ncap")*1,  (ISNUMBER(SEARCH("ITOT-SWHELCHP",[1]OUT_FinalEnergyCons!$A$4:$A$10000)))*1,[1]OUT_FinalEnergyCons!G$4:G$10000)</f>
        <v>0.132633727521385</v>
      </c>
      <c r="J2275" s="1" cm="1">
        <f t="array" ref="J2275">SUMPRODUCT(([1]OUT_FinalEnergyCons!$B$4:$B$10000="var_ncap")*1,  (ISNUMBER(SEARCH("ITOT-SWHELCHP",[1]OUT_FinalEnergyCons!$A$4:$A$10000)))*1,[1]OUT_FinalEnergyCons!H$4:H$10000)</f>
        <v>0.18431517187743299</v>
      </c>
      <c r="K2275" s="1" cm="1">
        <f t="array" ref="K2275">SUMPRODUCT(([1]OUT_FinalEnergyCons!$B$4:$B$10000="var_ncap")*1,  (ISNUMBER(SEARCH("ITOT-SWHELCHP",[1]OUT_FinalEnergyCons!$A$4:$A$10000)))*1,[1]OUT_FinalEnergyCons!I$4:I$10000)</f>
        <v>0.26418982520766998</v>
      </c>
      <c r="L2275" s="1" cm="1">
        <f t="array" ref="L2275">SUMPRODUCT(([1]OUT_FinalEnergyCons!$B$4:$B$10000="var_ncap")*1,  (ISNUMBER(SEARCH("ITOT-SWHELCHP",[1]OUT_FinalEnergyCons!$A$4:$A$10000)))*1,[1]OUT_FinalEnergyCons!J$4:J$10000)</f>
        <v>0.260927844178376</v>
      </c>
      <c r="M2275" s="1" cm="1">
        <f t="array" ref="M2275">SUMPRODUCT(([1]OUT_FinalEnergyCons!$B$4:$B$10000="var_ncap")*1,  (ISNUMBER(SEARCH("ITOT-SWHELCHP",[1]OUT_FinalEnergyCons!$A$4:$A$10000)))*1,[1]OUT_FinalEnergyCons!K$4:K$10000)</f>
        <v>0.20440568818160701</v>
      </c>
      <c r="N2275" s="1" cm="1">
        <f t="array" ref="N2275">SUMPRODUCT(([1]OUT_FinalEnergyCons!$B$4:$B$10000="var_ncap")*1,  (ISNUMBER(SEARCH("ITOT-SWHELCHP",[1]OUT_FinalEnergyCons!$A$4:$A$10000)))*1,[1]OUT_FinalEnergyCons!L$4:L$10000)</f>
        <v>0.25650277356736301</v>
      </c>
      <c r="O2275" s="1" cm="1">
        <f t="array" ref="O2275">SUMPRODUCT(([1]OUT_FinalEnergyCons!$B$4:$B$10000="var_ncap")*1,  (ISNUMBER(SEARCH("ITOT-SWHELCHP",[1]OUT_FinalEnergyCons!$A$4:$A$10000)))*1,[1]OUT_FinalEnergyCons!M$4:M$10000)</f>
        <v>0.26159472337539802</v>
      </c>
      <c r="P2275" s="1" cm="1">
        <f t="array" ref="P2275">SUMPRODUCT(([1]OUT_FinalEnergyCons!$B$4:$B$10000="var_ncap")*1,  (ISNUMBER(SEARCH("ITOT-SWHELCHP",[1]OUT_FinalEnergyCons!$A$4:$A$10000)))*1,[1]OUT_FinalEnergyCons!N$4:N$10000)</f>
        <v>0.24355383605627401</v>
      </c>
      <c r="Q2275" s="1" cm="1">
        <f t="array" ref="Q2275">SUMPRODUCT(([1]OUT_FinalEnergyCons!$B$4:$B$10000="var_ncap")*1,  (ISNUMBER(SEARCH("ITOT-SWHELCHP",[1]OUT_FinalEnergyCons!$A$4:$A$10000)))*1,[1]OUT_FinalEnergyCons!O$4:O$10000)</f>
        <v>0.21149332932926199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3.5120772155889401E-3</v>
      </c>
      <c r="G2276" s="18">
        <f t="shared" si="2293"/>
        <v>1.5848275176409864E-2</v>
      </c>
      <c r="H2276" s="18">
        <f t="shared" si="2293"/>
        <v>1.664334607416229E-4</v>
      </c>
      <c r="I2276" s="18">
        <f t="shared" si="2293"/>
        <v>1.552369002188431E-4</v>
      </c>
      <c r="J2276" s="18">
        <f t="shared" si="2293"/>
        <v>0.13600129309946268</v>
      </c>
      <c r="K2276" s="18">
        <f t="shared" si="2293"/>
        <v>4.3403744845883496E-2</v>
      </c>
      <c r="L2276" s="18">
        <f t="shared" ref="L2276:O2276" si="2294">SUM(L2277:L2278)</f>
        <v>1.218143841001006E-4</v>
      </c>
      <c r="M2276" s="18">
        <f t="shared" si="2294"/>
        <v>2.3573368092912807E-4</v>
      </c>
      <c r="N2276" s="18">
        <f t="shared" si="2294"/>
        <v>1.5525512165028064E-2</v>
      </c>
      <c r="O2276" s="18">
        <f t="shared" si="2294"/>
        <v>2.8153273029614704E-3</v>
      </c>
      <c r="P2276" s="18">
        <f>SUM(P2277:P2278)</f>
        <v>4.5806150986748458E-3</v>
      </c>
      <c r="Q2276" s="18">
        <f>SUM(Q2277:Q2278)</f>
        <v>1.0400910205487578E-2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1.5737079450488502E-2</v>
      </c>
      <c r="H2277" s="1" cm="1">
        <f t="array" ref="H2277">SUMPRODUCT(([1]OUT_FinalEnergyCons!$B$4:$B$10000="var_ncap")*1,  (ISNUMBER(SEARCH("ITOT-SWHLFOBR",[1]OUT_FinalEnergyCons!$A$4:$A$10000)))*1,[1]OUT_FinalEnergyCons!F$4:F$10000)</f>
        <v>1.06638715679735E-4</v>
      </c>
      <c r="I2277" s="1" cm="1">
        <f t="array" ref="I2277">SUMPRODUCT(([1]OUT_FinalEnergyCons!$B$4:$B$10000="var_ncap")*1,  (ISNUMBER(SEARCH("ITOT-SWHLFOBR",[1]OUT_FinalEnergyCons!$A$4:$A$10000)))*1,[1]OUT_FinalEnergyCons!G$4:G$10000)</f>
        <v>1.1422937967210201E-4</v>
      </c>
      <c r="J2277" s="1" cm="1">
        <f t="array" ref="J2277">SUMPRODUCT(([1]OUT_FinalEnergyCons!$B$4:$B$10000="var_ncap")*1,  (ISNUMBER(SEARCH("ITOT-SWHLFOBR",[1]OUT_FinalEnergyCons!$A$4:$A$10000)))*1,[1]OUT_FinalEnergyCons!H$4:H$10000)</f>
        <v>0.13590644842706501</v>
      </c>
      <c r="K2277" s="1" cm="1">
        <f t="array" ref="K2277">SUMPRODUCT(([1]OUT_FinalEnergyCons!$B$4:$B$10000="var_ncap")*1,  (ISNUMBER(SEARCH("ITOT-SWHLFOBR",[1]OUT_FinalEnergyCons!$A$4:$A$10000)))*1,[1]OUT_FinalEnergyCons!I$4:I$10000)</f>
        <v>4.3160070924404999E-2</v>
      </c>
      <c r="L2277" s="1" cm="1">
        <f t="array" ref="L2277">SUMPRODUCT(([1]OUT_FinalEnergyCons!$B$4:$B$10000="var_ncap")*1,  (ISNUMBER(SEARCH("ITOT-SWHLFOBR",[1]OUT_FinalEnergyCons!$A$4:$A$10000)))*1,[1]OUT_FinalEnergyCons!J$4:J$10000)</f>
        <v>8.1965054953272E-5</v>
      </c>
      <c r="M2277" s="1" cm="1">
        <f t="array" ref="M2277">SUMPRODUCT(([1]OUT_FinalEnergyCons!$B$4:$B$10000="var_ncap")*1,  (ISNUMBER(SEARCH("ITOT-SWHLFOBR",[1]OUT_FinalEnergyCons!$A$4:$A$10000)))*1,[1]OUT_FinalEnergyCons!K$4:K$10000)</f>
        <v>2.3559134425510801E-4</v>
      </c>
      <c r="N2277" s="1" cm="1">
        <f t="array" ref="N2277">SUMPRODUCT(([1]OUT_FinalEnergyCons!$B$4:$B$10000="var_ncap")*1,  (ISNUMBER(SEARCH("ITOT-SWHLFOBR",[1]OUT_FinalEnergyCons!$A$4:$A$10000)))*1,[1]OUT_FinalEnergyCons!L$4:L$10000)</f>
        <v>1.5525339373129001E-2</v>
      </c>
      <c r="O2277" s="1" cm="1">
        <f t="array" ref="O2277">SUMPRODUCT(([1]OUT_FinalEnergyCons!$B$4:$B$10000="var_ncap")*1,  (ISNUMBER(SEARCH("ITOT-SWHLFOBR",[1]OUT_FinalEnergyCons!$A$4:$A$10000)))*1,[1]OUT_FinalEnergyCons!M$4:M$10000)</f>
        <v>2.8151451153937699E-3</v>
      </c>
      <c r="P2277" s="1" cm="1">
        <f t="array" ref="P2277">SUMPRODUCT(([1]OUT_FinalEnergyCons!$B$4:$B$10000="var_ncap")*1,  (ISNUMBER(SEARCH("ITOT-SWHLFOBR",[1]OUT_FinalEnergyCons!$A$4:$A$10000)))*1,[1]OUT_FinalEnergyCons!N$4:N$10000)</f>
        <v>4.5804871939060703E-3</v>
      </c>
      <c r="Q2277" s="1" cm="1">
        <f t="array" ref="Q2277">SUMPRODUCT(([1]OUT_FinalEnergyCons!$B$4:$B$10000="var_ncap")*1,  (ISNUMBER(SEARCH("ITOT-SWHLFOBR",[1]OUT_FinalEnergyCons!$A$4:$A$10000)))*1,[1]OUT_FinalEnergyCons!O$4:O$10000)</f>
        <v>1.04008126593576E-2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3.5120772155889401E-3</v>
      </c>
      <c r="G2278" s="1" cm="1">
        <f t="array" ref="G2278">SUMPRODUCT(([1]OUT_FinalEnergyCons!$B$4:$B$10000="var_ncap")*1,  (ISNUMBER(SEARCH("ITOT-SWHHFOBR",[1]OUT_FinalEnergyCons!$A$4:$A$10000)))*1,[1]OUT_FinalEnergyCons!E$4:E$10000)</f>
        <v>1.11195725921362E-4</v>
      </c>
      <c r="H2278" s="1" cm="1">
        <f t="array" ref="H2278">SUMPRODUCT(([1]OUT_FinalEnergyCons!$B$4:$B$10000="var_ncap")*1,  (ISNUMBER(SEARCH("ITOT-SWHHFOBR",[1]OUT_FinalEnergyCons!$A$4:$A$10000)))*1,[1]OUT_FinalEnergyCons!F$4:F$10000)</f>
        <v>5.9794745061887902E-5</v>
      </c>
      <c r="I2278" s="1" cm="1">
        <f t="array" ref="I2278">SUMPRODUCT(([1]OUT_FinalEnergyCons!$B$4:$B$10000="var_ncap")*1,  (ISNUMBER(SEARCH("ITOT-SWHHFOBR",[1]OUT_FinalEnergyCons!$A$4:$A$10000)))*1,[1]OUT_FinalEnergyCons!G$4:G$10000)</f>
        <v>4.1007520546741097E-5</v>
      </c>
      <c r="J2278" s="1" cm="1">
        <f t="array" ref="J2278">SUMPRODUCT(([1]OUT_FinalEnergyCons!$B$4:$B$10000="var_ncap")*1,  (ISNUMBER(SEARCH("ITOT-SWHHFOBR",[1]OUT_FinalEnergyCons!$A$4:$A$10000)))*1,[1]OUT_FinalEnergyCons!H$4:H$10000)</f>
        <v>9.4844672397680695E-5</v>
      </c>
      <c r="K2278" s="1" cm="1">
        <f t="array" ref="K2278">SUMPRODUCT(([1]OUT_FinalEnergyCons!$B$4:$B$10000="var_ncap")*1,  (ISNUMBER(SEARCH("ITOT-SWHHFOBR",[1]OUT_FinalEnergyCons!$A$4:$A$10000)))*1,[1]OUT_FinalEnergyCons!I$4:I$10000)</f>
        <v>2.43673921478499E-4</v>
      </c>
      <c r="L2278" s="1" cm="1">
        <f t="array" ref="L2278">SUMPRODUCT(([1]OUT_FinalEnergyCons!$B$4:$B$10000="var_ncap")*1,  (ISNUMBER(SEARCH("ITOT-SWHHFOBR",[1]OUT_FinalEnergyCons!$A$4:$A$10000)))*1,[1]OUT_FinalEnergyCons!J$4:J$10000)</f>
        <v>3.9849329146828598E-5</v>
      </c>
      <c r="M2278" s="1" cm="1">
        <f t="array" ref="M2278">SUMPRODUCT(([1]OUT_FinalEnergyCons!$B$4:$B$10000="var_ncap")*1,  (ISNUMBER(SEARCH("ITOT-SWHHFOBR",[1]OUT_FinalEnergyCons!$A$4:$A$10000)))*1,[1]OUT_FinalEnergyCons!K$4:K$10000)</f>
        <v>1.42336674020049E-7</v>
      </c>
      <c r="N2278" s="1" cm="1">
        <f t="array" ref="N2278">SUMPRODUCT(([1]OUT_FinalEnergyCons!$B$4:$B$10000="var_ncap")*1,  (ISNUMBER(SEARCH("ITOT-SWHHFOBR",[1]OUT_FinalEnergyCons!$A$4:$A$10000)))*1,[1]OUT_FinalEnergyCons!L$4:L$10000)</f>
        <v>1.7279189906257499E-7</v>
      </c>
      <c r="O2278" s="1" cm="1">
        <f t="array" ref="O2278">SUMPRODUCT(([1]OUT_FinalEnergyCons!$B$4:$B$10000="var_ncap")*1,  (ISNUMBER(SEARCH("ITOT-SWHHFOBR",[1]OUT_FinalEnergyCons!$A$4:$A$10000)))*1,[1]OUT_FinalEnergyCons!M$4:M$10000)</f>
        <v>1.8218756770070701E-7</v>
      </c>
      <c r="P2278" s="1" cm="1">
        <f t="array" ref="P2278">SUMPRODUCT(([1]OUT_FinalEnergyCons!$B$4:$B$10000="var_ncap")*1,  (ISNUMBER(SEARCH("ITOT-SWHHFOBR",[1]OUT_FinalEnergyCons!$A$4:$A$10000)))*1,[1]OUT_FinalEnergyCons!N$4:N$10000)</f>
        <v>1.27904768775885E-7</v>
      </c>
      <c r="Q2278" s="1" cm="1">
        <f t="array" ref="Q2278">SUMPRODUCT(([1]OUT_FinalEnergyCons!$B$4:$B$10000="var_ncap")*1,  (ISNUMBER(SEARCH("ITOT-SWHHFOBR",[1]OUT_FinalEnergyCons!$A$4:$A$10000)))*1,[1]OUT_FinalEnergyCons!O$4:O$10000)</f>
        <v>9.7546129977475197E-8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1.3970013508248049E-3</v>
      </c>
      <c r="H2279" s="18">
        <f t="shared" si="2295"/>
        <v>6.0414615194355079E-2</v>
      </c>
      <c r="I2279" s="18">
        <f t="shared" si="2295"/>
        <v>1.0196385487028681E-4</v>
      </c>
      <c r="J2279" s="18">
        <f t="shared" si="2295"/>
        <v>0.14864002943196566</v>
      </c>
      <c r="K2279" s="18">
        <f t="shared" si="2295"/>
        <v>0.29355645504329725</v>
      </c>
      <c r="L2279" s="18">
        <f t="shared" ref="L2279:O2279" si="2296">SUM(L2280:L2281)</f>
        <v>1.3778308687307898E-4</v>
      </c>
      <c r="M2279" s="18">
        <f t="shared" si="2296"/>
        <v>2.0491434437078212E-3</v>
      </c>
      <c r="N2279" s="18">
        <f t="shared" si="2296"/>
        <v>2.9347546179521868E-2</v>
      </c>
      <c r="O2279" s="18">
        <f t="shared" si="2296"/>
        <v>3.6928133207043544E-2</v>
      </c>
      <c r="P2279" s="18">
        <f>SUM(P2280:P2281)</f>
        <v>3.8166785894101999E-3</v>
      </c>
      <c r="Q2279" s="18">
        <f>SUM(Q2280:Q2281)</f>
        <v>1.2115246976420991E-2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2.43971144764855E-4</v>
      </c>
      <c r="H2280" s="1" cm="1">
        <f t="array" ref="H2280">SUMPRODUCT(([1]OUT_FinalEnergyCons!$B$4:$B$10000="var_ncap")*1,  (ISNUMBER(SEARCH("ITOT-SWHNGA*BR",[1]OUT_FinalEnergyCons!$A$4:$A$10000)))*1,[1]OUT_FinalEnergyCons!F$4:F$10000)</f>
        <v>5.9201824155924399E-2</v>
      </c>
      <c r="I2280" s="1" cm="1">
        <f t="array" ref="I2280">SUMPRODUCT(([1]OUT_FinalEnergyCons!$B$4:$B$10000="var_ncap")*1,  (ISNUMBER(SEARCH("ITOT-SWHNGA*BR",[1]OUT_FinalEnergyCons!$A$4:$A$10000)))*1,[1]OUT_FinalEnergyCons!G$4:G$10000)</f>
        <v>9.5724065058627804E-5</v>
      </c>
      <c r="J2280" s="1" cm="1">
        <f t="array" ref="J2280">SUMPRODUCT(([1]OUT_FinalEnergyCons!$B$4:$B$10000="var_ncap")*1,  (ISNUMBER(SEARCH("ITOT-SWHNGA*BR",[1]OUT_FinalEnergyCons!$A$4:$A$10000)))*1,[1]OUT_FinalEnergyCons!H$4:H$10000)</f>
        <v>0.148498866735817</v>
      </c>
      <c r="K2280" s="1" cm="1">
        <f t="array" ref="K2280">SUMPRODUCT(([1]OUT_FinalEnergyCons!$B$4:$B$10000="var_ncap")*1,  (ISNUMBER(SEARCH("ITOT-SWHNGA*BR",[1]OUT_FinalEnergyCons!$A$4:$A$10000)))*1,[1]OUT_FinalEnergyCons!I$4:I$10000)</f>
        <v>0.29011151796392398</v>
      </c>
      <c r="L2280" s="1" cm="1">
        <f t="array" ref="L2280">SUMPRODUCT(([1]OUT_FinalEnergyCons!$B$4:$B$10000="var_ncap")*1,  (ISNUMBER(SEARCH("ITOT-SWHNGA*BR",[1]OUT_FinalEnergyCons!$A$4:$A$10000)))*1,[1]OUT_FinalEnergyCons!J$4:J$10000)</f>
        <v>8.6050735556217393E-5</v>
      </c>
      <c r="M2280" s="1" cm="1">
        <f t="array" ref="M2280">SUMPRODUCT(([1]OUT_FinalEnergyCons!$B$4:$B$10000="var_ncap")*1,  (ISNUMBER(SEARCH("ITOT-SWHNGA*BR",[1]OUT_FinalEnergyCons!$A$4:$A$10000)))*1,[1]OUT_FinalEnergyCons!K$4:K$10000)</f>
        <v>3.70407087934671E-4</v>
      </c>
      <c r="N2280" s="1" cm="1">
        <f t="array" ref="N2280">SUMPRODUCT(([1]OUT_FinalEnergyCons!$B$4:$B$10000="var_ncap")*1,  (ISNUMBER(SEARCH("ITOT-SWHNGA*BR",[1]OUT_FinalEnergyCons!$A$4:$A$10000)))*1,[1]OUT_FinalEnergyCons!L$4:L$10000)</f>
        <v>2.74646095606743E-2</v>
      </c>
      <c r="O2280" s="1" cm="1">
        <f t="array" ref="O2280">SUMPRODUCT(([1]OUT_FinalEnergyCons!$B$4:$B$10000="var_ncap")*1,  (ISNUMBER(SEARCH("ITOT-SWHNGA*BR",[1]OUT_FinalEnergyCons!$A$4:$A$10000)))*1,[1]OUT_FinalEnergyCons!M$4:M$10000)</f>
        <v>3.5307843613335201E-2</v>
      </c>
      <c r="P2280" s="1" cm="1">
        <f t="array" ref="P2280">SUMPRODUCT(([1]OUT_FinalEnergyCons!$B$4:$B$10000="var_ncap")*1,  (ISNUMBER(SEARCH("ITOT-SWHNGA*BR",[1]OUT_FinalEnergyCons!$A$4:$A$10000)))*1,[1]OUT_FinalEnergyCons!N$4:N$10000)</f>
        <v>2.0982947281373899E-3</v>
      </c>
      <c r="Q2280" s="1" cm="1">
        <f t="array" ref="Q2280">SUMPRODUCT(([1]OUT_FinalEnergyCons!$B$4:$B$10000="var_ncap")*1,  (ISNUMBER(SEARCH("ITOT-SWHNGA*BR",[1]OUT_FinalEnergyCons!$A$4:$A$10000)))*1,[1]OUT_FinalEnergyCons!O$4:O$10000)</f>
        <v>9.6881741580467102E-3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1.1530302060599499E-3</v>
      </c>
      <c r="H2281" s="1" cm="1">
        <f t="array" ref="H2281">SUMPRODUCT(([1]OUT_FinalEnergyCons!$B$4:$B$10000="var_ncap")*1,  (ISNUMBER(SEARCH("ITOT-SWHNGAHP",[1]OUT_FinalEnergyCons!$A$4:$A$10000)))*1,[1]OUT_FinalEnergyCons!F$4:F$10000)</f>
        <v>1.21279103843068E-3</v>
      </c>
      <c r="I2281" s="1" cm="1">
        <f t="array" ref="I2281">SUMPRODUCT(([1]OUT_FinalEnergyCons!$B$4:$B$10000="var_ncap")*1,  (ISNUMBER(SEARCH("ITOT-SWHNGAHP",[1]OUT_FinalEnergyCons!$A$4:$A$10000)))*1,[1]OUT_FinalEnergyCons!G$4:G$10000)</f>
        <v>6.2397898116589996E-6</v>
      </c>
      <c r="J2281" s="1" cm="1">
        <f t="array" ref="J2281">SUMPRODUCT(([1]OUT_FinalEnergyCons!$B$4:$B$10000="var_ncap")*1,  (ISNUMBER(SEARCH("ITOT-SWHNGAHP",[1]OUT_FinalEnergyCons!$A$4:$A$10000)))*1,[1]OUT_FinalEnergyCons!H$4:H$10000)</f>
        <v>1.4116269614867201E-4</v>
      </c>
      <c r="K2281" s="1" cm="1">
        <f t="array" ref="K2281">SUMPRODUCT(([1]OUT_FinalEnergyCons!$B$4:$B$10000="var_ncap")*1,  (ISNUMBER(SEARCH("ITOT-SWHNGAHP",[1]OUT_FinalEnergyCons!$A$4:$A$10000)))*1,[1]OUT_FinalEnergyCons!I$4:I$10000)</f>
        <v>3.4449370793732501E-3</v>
      </c>
      <c r="L2281" s="1" cm="1">
        <f t="array" ref="L2281">SUMPRODUCT(([1]OUT_FinalEnergyCons!$B$4:$B$10000="var_ncap")*1,  (ISNUMBER(SEARCH("ITOT-SWHNGAHP",[1]OUT_FinalEnergyCons!$A$4:$A$10000)))*1,[1]OUT_FinalEnergyCons!J$4:J$10000)</f>
        <v>5.1732351316861601E-5</v>
      </c>
      <c r="M2281" s="1" cm="1">
        <f t="array" ref="M2281">SUMPRODUCT(([1]OUT_FinalEnergyCons!$B$4:$B$10000="var_ncap")*1,  (ISNUMBER(SEARCH("ITOT-SWHNGAHP",[1]OUT_FinalEnergyCons!$A$4:$A$10000)))*1,[1]OUT_FinalEnergyCons!K$4:K$10000)</f>
        <v>1.67873635577315E-3</v>
      </c>
      <c r="N2281" s="1" cm="1">
        <f t="array" ref="N2281">SUMPRODUCT(([1]OUT_FinalEnergyCons!$B$4:$B$10000="var_ncap")*1,  (ISNUMBER(SEARCH("ITOT-SWHNGAHP",[1]OUT_FinalEnergyCons!$A$4:$A$10000)))*1,[1]OUT_FinalEnergyCons!L$4:L$10000)</f>
        <v>1.88293661884757E-3</v>
      </c>
      <c r="O2281" s="1" cm="1">
        <f t="array" ref="O2281">SUMPRODUCT(([1]OUT_FinalEnergyCons!$B$4:$B$10000="var_ncap")*1,  (ISNUMBER(SEARCH("ITOT-SWHNGAHP",[1]OUT_FinalEnergyCons!$A$4:$A$10000)))*1,[1]OUT_FinalEnergyCons!M$4:M$10000)</f>
        <v>1.6202895937083401E-3</v>
      </c>
      <c r="P2281" s="1" cm="1">
        <f t="array" ref="P2281">SUMPRODUCT(([1]OUT_FinalEnergyCons!$B$4:$B$10000="var_ncap")*1,  (ISNUMBER(SEARCH("ITOT-SWHNGAHP",[1]OUT_FinalEnergyCons!$A$4:$A$10000)))*1,[1]OUT_FinalEnergyCons!N$4:N$10000)</f>
        <v>1.71838386127281E-3</v>
      </c>
      <c r="Q2281" s="1" cm="1">
        <f t="array" ref="Q2281">SUMPRODUCT(([1]OUT_FinalEnergyCons!$B$4:$B$10000="var_ncap")*1,  (ISNUMBER(SEARCH("ITOT-SWHNGAHP",[1]OUT_FinalEnergyCons!$A$4:$A$10000)))*1,[1]OUT_FinalEnergyCons!O$4:O$10000)</f>
        <v>2.42707281837428E-3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1.4988334935806501E-2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4.2586732441602401E-4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3.0981959235198801E-2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2.4492910327679699E-2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4.1566078515186497E-2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8.7435494360281699E-3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3.0630205530677902E-2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3.5845015001959898E-2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1.65659808190999E-2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3.6989237383381599E-2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3.0504836910259299E-2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3.4273536033986697E-5</v>
      </c>
      <c r="H2283" s="1">
        <f t="shared" si="2297"/>
        <v>3.4307235935910703E-5</v>
      </c>
      <c r="I2283" s="1">
        <f t="shared" si="2297"/>
        <v>2.6220699004788899E-5</v>
      </c>
      <c r="J2283" s="1">
        <f t="shared" si="2297"/>
        <v>6.7158104841612303E-5</v>
      </c>
      <c r="K2283" s="1">
        <f t="shared" si="2297"/>
        <v>1.9754883894971699E-4</v>
      </c>
      <c r="L2283" s="1">
        <f t="shared" si="2297"/>
        <v>2.4327971501169699E-5</v>
      </c>
      <c r="M2283" s="1">
        <f t="shared" si="2297"/>
        <v>5.5120844257656795E-7</v>
      </c>
      <c r="N2283" s="1">
        <f t="shared" si="2297"/>
        <v>4.1312589937770997E-5</v>
      </c>
      <c r="O2283" s="1">
        <f t="shared" si="2297"/>
        <v>4.9012630638487197E-6</v>
      </c>
      <c r="P2283" s="1">
        <f>P2284</f>
        <v>4.8413245012565201E-6</v>
      </c>
      <c r="Q2283" s="1">
        <f>Q2284</f>
        <v>4.3855858527002802E-6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3.4273536033986697E-5</v>
      </c>
      <c r="H2284" s="1" cm="1">
        <f t="array" ref="H2284">SUMPRODUCT(([1]OUT_FinalEnergyCons!$B$4:$B$10000="var_ncap")*1,  (ISNUMBER(SEARCH("ITOT-SWHCOA*BR",[1]OUT_FinalEnergyCons!$A$4:$A$10000)))*1,[1]OUT_FinalEnergyCons!F$4:F$10000)</f>
        <v>3.4307235935910703E-5</v>
      </c>
      <c r="I2284" s="1" cm="1">
        <f t="array" ref="I2284">SUMPRODUCT(([1]OUT_FinalEnergyCons!$B$4:$B$10000="var_ncap")*1,  (ISNUMBER(SEARCH("ITOT-SWHCOA*BR",[1]OUT_FinalEnergyCons!$A$4:$A$10000)))*1,[1]OUT_FinalEnergyCons!G$4:G$10000)</f>
        <v>2.6220699004788899E-5</v>
      </c>
      <c r="J2284" s="1" cm="1">
        <f t="array" ref="J2284">SUMPRODUCT(([1]OUT_FinalEnergyCons!$B$4:$B$10000="var_ncap")*1,  (ISNUMBER(SEARCH("ITOT-SWHCOA*BR",[1]OUT_FinalEnergyCons!$A$4:$A$10000)))*1,[1]OUT_FinalEnergyCons!H$4:H$10000)</f>
        <v>6.7158104841612303E-5</v>
      </c>
      <c r="K2284" s="1" cm="1">
        <f t="array" ref="K2284">SUMPRODUCT(([1]OUT_FinalEnergyCons!$B$4:$B$10000="var_ncap")*1,  (ISNUMBER(SEARCH("ITOT-SWHCOA*BR",[1]OUT_FinalEnergyCons!$A$4:$A$10000)))*1,[1]OUT_FinalEnergyCons!I$4:I$10000)</f>
        <v>1.9754883894971699E-4</v>
      </c>
      <c r="L2284" s="1" cm="1">
        <f t="array" ref="L2284">SUMPRODUCT(([1]OUT_FinalEnergyCons!$B$4:$B$10000="var_ncap")*1,  (ISNUMBER(SEARCH("ITOT-SWHCOA*BR",[1]OUT_FinalEnergyCons!$A$4:$A$10000)))*1,[1]OUT_FinalEnergyCons!J$4:J$10000)</f>
        <v>2.4327971501169699E-5</v>
      </c>
      <c r="M2284" s="1" cm="1">
        <f t="array" ref="M2284">SUMPRODUCT(([1]OUT_FinalEnergyCons!$B$4:$B$10000="var_ncap")*1,  (ISNUMBER(SEARCH("ITOT-SWHCOA*BR",[1]OUT_FinalEnergyCons!$A$4:$A$10000)))*1,[1]OUT_FinalEnergyCons!K$4:K$10000)</f>
        <v>5.5120844257656795E-7</v>
      </c>
      <c r="N2284" s="1" cm="1">
        <f t="array" ref="N2284">SUMPRODUCT(([1]OUT_FinalEnergyCons!$B$4:$B$10000="var_ncap")*1,  (ISNUMBER(SEARCH("ITOT-SWHCOA*BR",[1]OUT_FinalEnergyCons!$A$4:$A$10000)))*1,[1]OUT_FinalEnergyCons!L$4:L$10000)</f>
        <v>4.1312589937770997E-5</v>
      </c>
      <c r="O2284" s="1" cm="1">
        <f t="array" ref="O2284">SUMPRODUCT(([1]OUT_FinalEnergyCons!$B$4:$B$10000="var_ncap")*1,  (ISNUMBER(SEARCH("ITOT-SWHCOA*BR",[1]OUT_FinalEnergyCons!$A$4:$A$10000)))*1,[1]OUT_FinalEnergyCons!M$4:M$10000)</f>
        <v>4.9012630638487197E-6</v>
      </c>
      <c r="P2284" s="1" cm="1">
        <f t="array" ref="P2284">SUMPRODUCT(([1]OUT_FinalEnergyCons!$B$4:$B$10000="var_ncap")*1,  (ISNUMBER(SEARCH("ITOT-SWHCOA*BR",[1]OUT_FinalEnergyCons!$A$4:$A$10000)))*1,[1]OUT_FinalEnergyCons!N$4:N$10000)</f>
        <v>4.8413245012565201E-6</v>
      </c>
      <c r="Q2284" s="1" cm="1">
        <f t="array" ref="Q2284">SUMPRODUCT(([1]OUT_FinalEnergyCons!$B$4:$B$10000="var_ncap")*1,  (ISNUMBER(SEARCH("ITOT-SWHCOA*BR",[1]OUT_FinalEnergyCons!$A$4:$A$10000)))*1,[1]OUT_FinalEnergyCons!O$4:O$10000)</f>
        <v>4.3855858527002802E-6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5.3842014807378297E-2</v>
      </c>
      <c r="H2285" s="1">
        <f t="shared" si="2298"/>
        <v>9.3374380448995906E-5</v>
      </c>
      <c r="I2285" s="1">
        <f t="shared" si="2298"/>
        <v>4.8000522784577303E-2</v>
      </c>
      <c r="J2285" s="1">
        <f t="shared" si="2298"/>
        <v>0.28652454870034</v>
      </c>
      <c r="K2285" s="1">
        <f t="shared" si="2298"/>
        <v>0.15210361103990599</v>
      </c>
      <c r="L2285" s="1">
        <f t="shared" si="2298"/>
        <v>6.7562635626365399E-5</v>
      </c>
      <c r="M2285" s="1">
        <f t="shared" si="2298"/>
        <v>0.25731572855714102</v>
      </c>
      <c r="N2285" s="1">
        <f t="shared" si="2298"/>
        <v>9.4235526293806507E-2</v>
      </c>
      <c r="O2285" s="1">
        <f t="shared" si="2298"/>
        <v>0.15590706058847101</v>
      </c>
      <c r="P2285" s="1">
        <f>P2286</f>
        <v>0.11130876077723099</v>
      </c>
      <c r="Q2285" s="1">
        <f>Q2286</f>
        <v>0.106566742406911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5.3842014807378297E-2</v>
      </c>
      <c r="H2286" s="1" cm="1">
        <f t="array" ref="H2286">SUMPRODUCT(([1]OUT_FinalEnergyCons!$B$4:$B$10000="var_ncap")*1,  (ISNUMBER(SEARCH("ITOT-SWHWOD*BR",[1]OUT_FinalEnergyCons!$A$4:$A$10000)))*1,[1]OUT_FinalEnergyCons!F$4:F$10000)</f>
        <v>9.3374380448995906E-5</v>
      </c>
      <c r="I2286" s="1" cm="1">
        <f t="array" ref="I2286">SUMPRODUCT(([1]OUT_FinalEnergyCons!$B$4:$B$10000="var_ncap")*1,  (ISNUMBER(SEARCH("ITOT-SWHWOD*BR",[1]OUT_FinalEnergyCons!$A$4:$A$10000)))*1,[1]OUT_FinalEnergyCons!G$4:G$10000)</f>
        <v>4.8000522784577303E-2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0.28652454870034</v>
      </c>
      <c r="K2286" s="1" cm="1">
        <f t="array" ref="K2286">SUMPRODUCT(([1]OUT_FinalEnergyCons!$B$4:$B$10000="var_ncap")*1,  (ISNUMBER(SEARCH("ITOT-SWHWOD*BR",[1]OUT_FinalEnergyCons!$A$4:$A$10000)))*1,[1]OUT_FinalEnergyCons!I$4:I$10000)</f>
        <v>0.15210361103990599</v>
      </c>
      <c r="L2286" s="1" cm="1">
        <f t="array" ref="L2286">SUMPRODUCT(([1]OUT_FinalEnergyCons!$B$4:$B$10000="var_ncap")*1,  (ISNUMBER(SEARCH("ITOT-SWHWOD*BR",[1]OUT_FinalEnergyCons!$A$4:$A$10000)))*1,[1]OUT_FinalEnergyCons!J$4:J$10000)</f>
        <v>6.7562635626365399E-5</v>
      </c>
      <c r="M2286" s="1" cm="1">
        <f t="array" ref="M2286">SUMPRODUCT(([1]OUT_FinalEnergyCons!$B$4:$B$10000="var_ncap")*1,  (ISNUMBER(SEARCH("ITOT-SWHWOD*BR",[1]OUT_FinalEnergyCons!$A$4:$A$10000)))*1,[1]OUT_FinalEnergyCons!K$4:K$10000)</f>
        <v>0.25731572855714102</v>
      </c>
      <c r="N2286" s="1" cm="1">
        <f t="array" ref="N2286">SUMPRODUCT(([1]OUT_FinalEnergyCons!$B$4:$B$10000="var_ncap")*1,  (ISNUMBER(SEARCH("ITOT-SWHWOD*BR",[1]OUT_FinalEnergyCons!$A$4:$A$10000)))*1,[1]OUT_FinalEnergyCons!L$4:L$10000)</f>
        <v>9.4235526293806507E-2</v>
      </c>
      <c r="O2286" s="1" cm="1">
        <f t="array" ref="O2286">SUMPRODUCT(([1]OUT_FinalEnergyCons!$B$4:$B$10000="var_ncap")*1,  (ISNUMBER(SEARCH("ITOT-SWHWOD*BR",[1]OUT_FinalEnergyCons!$A$4:$A$10000)))*1,[1]OUT_FinalEnergyCons!M$4:M$10000)</f>
        <v>0.15590706058847101</v>
      </c>
      <c r="P2286" s="1" cm="1">
        <f t="array" ref="P2286">SUMPRODUCT(([1]OUT_FinalEnergyCons!$B$4:$B$10000="var_ncap")*1,  (ISNUMBER(SEARCH("ITOT-SWHWOD*BR",[1]OUT_FinalEnergyCons!$A$4:$A$10000)))*1,[1]OUT_FinalEnergyCons!N$4:N$10000)</f>
        <v>0.11130876077723099</v>
      </c>
      <c r="Q2286" s="1" cm="1">
        <f t="array" ref="Q2286">SUMPRODUCT(([1]OUT_FinalEnergyCons!$B$4:$B$10000="var_ncap")*1,  (ISNUMBER(SEARCH("ITOT-SWHWOD*BR",[1]OUT_FinalEnergyCons!$A$4:$A$10000)))*1,[1]OUT_FinalEnergyCons!O$4:O$10000)</f>
        <v>0.106566742406911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8.2425272303192094E-3</v>
      </c>
      <c r="H2287" s="1">
        <f t="shared" si="2299"/>
        <v>1.85624756567261E-4</v>
      </c>
      <c r="I2287" s="1">
        <f t="shared" si="2299"/>
        <v>3.2577715224998099E-3</v>
      </c>
      <c r="J2287" s="1">
        <f t="shared" si="2299"/>
        <v>3.03241307609542E-2</v>
      </c>
      <c r="K2287" s="1">
        <f t="shared" si="2299"/>
        <v>1.1413662704698201E-2</v>
      </c>
      <c r="L2287" s="1">
        <f t="shared" si="2299"/>
        <v>2.4250868554100001E-3</v>
      </c>
      <c r="M2287" s="1">
        <f t="shared" si="2299"/>
        <v>2.82555959692668E-2</v>
      </c>
      <c r="N2287" s="1">
        <f t="shared" si="2299"/>
        <v>8.7571561403020394E-3</v>
      </c>
      <c r="O2287" s="1">
        <f t="shared" si="2299"/>
        <v>4.8063360796867698E-3</v>
      </c>
      <c r="P2287" s="1">
        <f>P2288</f>
        <v>2.4916243853406399E-2</v>
      </c>
      <c r="Q2287" s="1">
        <f>Q2288</f>
        <v>5.9201883859458298E-3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8.2425272303192094E-3</v>
      </c>
      <c r="H2288" s="1" cm="1">
        <f t="array" ref="H2288">SUMPRODUCT(([1]OUT_FinalEnergyCons!$B$4:$B$10000="var_ncap")*1,  (ISNUMBER(SEARCH("ITOT-SWHPLT*BR",[1]OUT_FinalEnergyCons!$A$4:$A$10000)))*1,[1]OUT_FinalEnergyCons!F$4:F$10000)</f>
        <v>1.85624756567261E-4</v>
      </c>
      <c r="I2288" s="1" cm="1">
        <f t="array" ref="I2288">SUMPRODUCT(([1]OUT_FinalEnergyCons!$B$4:$B$10000="var_ncap")*1,  (ISNUMBER(SEARCH("ITOT-SWHPLT*BR",[1]OUT_FinalEnergyCons!$A$4:$A$10000)))*1,[1]OUT_FinalEnergyCons!G$4:G$10000)</f>
        <v>3.2577715224998099E-3</v>
      </c>
      <c r="J2288" s="1" cm="1">
        <f t="array" ref="J2288">SUMPRODUCT(([1]OUT_FinalEnergyCons!$B$4:$B$10000="var_ncap")*1,  (ISNUMBER(SEARCH("ITOT-SWHPLT*BR",[1]OUT_FinalEnergyCons!$A$4:$A$10000)))*1,[1]OUT_FinalEnergyCons!H$4:H$10000)</f>
        <v>3.03241307609542E-2</v>
      </c>
      <c r="K2288" s="1" cm="1">
        <f t="array" ref="K2288">SUMPRODUCT(([1]OUT_FinalEnergyCons!$B$4:$B$10000="var_ncap")*1,  (ISNUMBER(SEARCH("ITOT-SWHPLT*BR",[1]OUT_FinalEnergyCons!$A$4:$A$10000)))*1,[1]OUT_FinalEnergyCons!I$4:I$10000)</f>
        <v>1.1413662704698201E-2</v>
      </c>
      <c r="L2288" s="1" cm="1">
        <f t="array" ref="L2288">SUMPRODUCT(([1]OUT_FinalEnergyCons!$B$4:$B$10000="var_ncap")*1,  (ISNUMBER(SEARCH("ITOT-SWHPLT*BR",[1]OUT_FinalEnergyCons!$A$4:$A$10000)))*1,[1]OUT_FinalEnergyCons!J$4:J$10000)</f>
        <v>2.4250868554100001E-3</v>
      </c>
      <c r="M2288" s="1" cm="1">
        <f t="array" ref="M2288">SUMPRODUCT(([1]OUT_FinalEnergyCons!$B$4:$B$10000="var_ncap")*1,  (ISNUMBER(SEARCH("ITOT-SWHPLT*BR",[1]OUT_FinalEnergyCons!$A$4:$A$10000)))*1,[1]OUT_FinalEnergyCons!K$4:K$10000)</f>
        <v>2.82555959692668E-2</v>
      </c>
      <c r="N2288" s="1" cm="1">
        <f t="array" ref="N2288">SUMPRODUCT(([1]OUT_FinalEnergyCons!$B$4:$B$10000="var_ncap")*1,  (ISNUMBER(SEARCH("ITOT-SWHPLT*BR",[1]OUT_FinalEnergyCons!$A$4:$A$10000)))*1,[1]OUT_FinalEnergyCons!L$4:L$10000)</f>
        <v>8.7571561403020394E-3</v>
      </c>
      <c r="O2288" s="1" cm="1">
        <f t="array" ref="O2288">SUMPRODUCT(([1]OUT_FinalEnergyCons!$B$4:$B$10000="var_ncap")*1,  (ISNUMBER(SEARCH("ITOT-SWHPLT*BR",[1]OUT_FinalEnergyCons!$A$4:$A$10000)))*1,[1]OUT_FinalEnergyCons!M$4:M$10000)</f>
        <v>4.8063360796867698E-3</v>
      </c>
      <c r="P2288" s="1" cm="1">
        <f t="array" ref="P2288">SUMPRODUCT(([1]OUT_FinalEnergyCons!$B$4:$B$10000="var_ncap")*1,  (ISNUMBER(SEARCH("ITOT-SWHPLT*BR",[1]OUT_FinalEnergyCons!$A$4:$A$10000)))*1,[1]OUT_FinalEnergyCons!N$4:N$10000)</f>
        <v>2.4916243853406399E-2</v>
      </c>
      <c r="Q2288" s="1" cm="1">
        <f t="array" ref="Q2288">SUMPRODUCT(([1]OUT_FinalEnergyCons!$B$4:$B$10000="var_ncap")*1,  (ISNUMBER(SEARCH("ITOT-SWHPLT*BR",[1]OUT_FinalEnergyCons!$A$4:$A$10000)))*1,[1]OUT_FinalEnergyCons!O$4:O$10000)</f>
        <v>5.9201883859458298E-3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4.1369004466286698E-5</v>
      </c>
      <c r="H2289" s="1">
        <f t="shared" si="2300"/>
        <v>4.0729389932609601E-5</v>
      </c>
      <c r="I2289" s="1">
        <f t="shared" si="2300"/>
        <v>3.8684002152919801E-5</v>
      </c>
      <c r="J2289" s="1">
        <f t="shared" si="2300"/>
        <v>0.109888813552243</v>
      </c>
      <c r="K2289" s="1">
        <f t="shared" si="2300"/>
        <v>9.65589695602629E-2</v>
      </c>
      <c r="L2289" s="1">
        <f t="shared" si="2300"/>
        <v>1.6675005643580599E-4</v>
      </c>
      <c r="M2289" s="1">
        <f t="shared" si="2300"/>
        <v>1.20227677583487E-4</v>
      </c>
      <c r="N2289" s="1">
        <f t="shared" si="2300"/>
        <v>1.27562923608249E-4</v>
      </c>
      <c r="O2289" s="1">
        <f t="shared" si="2300"/>
        <v>1.16143619706077E-4</v>
      </c>
      <c r="P2289" s="1">
        <f>P2290</f>
        <v>4.5472269807075202E-5</v>
      </c>
      <c r="Q2289" s="1">
        <f>Q2290</f>
        <v>2.2279406275882699E-5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4.1369004466286698E-5</v>
      </c>
      <c r="H2290" s="1" cm="1">
        <f t="array" ref="H2290">SUMPRODUCT(([1]OUT_FinalEnergyCons!$B$4:$B$10000="var_ncap")*1,  (ISNUMBER(SEARCH("ITOT-SWHWST*BR",[1]OUT_FinalEnergyCons!$A$4:$A$10000)))*1,[1]OUT_FinalEnergyCons!F$4:F$10000)</f>
        <v>4.0729389932609601E-5</v>
      </c>
      <c r="I2290" s="1" cm="1">
        <f t="array" ref="I2290">SUMPRODUCT(([1]OUT_FinalEnergyCons!$B$4:$B$10000="var_ncap")*1,  (ISNUMBER(SEARCH("ITOT-SWHWST*BR",[1]OUT_FinalEnergyCons!$A$4:$A$10000)))*1,[1]OUT_FinalEnergyCons!G$4:G$10000)</f>
        <v>3.8684002152919801E-5</v>
      </c>
      <c r="J2290" s="1" cm="1">
        <f t="array" ref="J2290">SUMPRODUCT(([1]OUT_FinalEnergyCons!$B$4:$B$10000="var_ncap")*1,  (ISNUMBER(SEARCH("ITOT-SWHWST*BR",[1]OUT_FinalEnergyCons!$A$4:$A$10000)))*1,[1]OUT_FinalEnergyCons!H$4:H$10000)</f>
        <v>0.109888813552243</v>
      </c>
      <c r="K2290" s="1" cm="1">
        <f t="array" ref="K2290">SUMPRODUCT(([1]OUT_FinalEnergyCons!$B$4:$B$10000="var_ncap")*1,  (ISNUMBER(SEARCH("ITOT-SWHWST*BR",[1]OUT_FinalEnergyCons!$A$4:$A$10000)))*1,[1]OUT_FinalEnergyCons!I$4:I$10000)</f>
        <v>9.65589695602629E-2</v>
      </c>
      <c r="L2290" s="1" cm="1">
        <f t="array" ref="L2290">SUMPRODUCT(([1]OUT_FinalEnergyCons!$B$4:$B$10000="var_ncap")*1,  (ISNUMBER(SEARCH("ITOT-SWHWST*BR",[1]OUT_FinalEnergyCons!$A$4:$A$10000)))*1,[1]OUT_FinalEnergyCons!J$4:J$10000)</f>
        <v>1.6675005643580599E-4</v>
      </c>
      <c r="M2290" s="1" cm="1">
        <f t="array" ref="M2290">SUMPRODUCT(([1]OUT_FinalEnergyCons!$B$4:$B$10000="var_ncap")*1,  (ISNUMBER(SEARCH("ITOT-SWHWST*BR",[1]OUT_FinalEnergyCons!$A$4:$A$10000)))*1,[1]OUT_FinalEnergyCons!K$4:K$10000)</f>
        <v>1.20227677583487E-4</v>
      </c>
      <c r="N2290" s="1" cm="1">
        <f t="array" ref="N2290">SUMPRODUCT(([1]OUT_FinalEnergyCons!$B$4:$B$10000="var_ncap")*1,  (ISNUMBER(SEARCH("ITOT-SWHWST*BR",[1]OUT_FinalEnergyCons!$A$4:$A$10000)))*1,[1]OUT_FinalEnergyCons!L$4:L$10000)</f>
        <v>1.27562923608249E-4</v>
      </c>
      <c r="O2290" s="1" cm="1">
        <f t="array" ref="O2290">SUMPRODUCT(([1]OUT_FinalEnergyCons!$B$4:$B$10000="var_ncap")*1,  (ISNUMBER(SEARCH("ITOT-SWHWST*BR",[1]OUT_FinalEnergyCons!$A$4:$A$10000)))*1,[1]OUT_FinalEnergyCons!M$4:M$10000)</f>
        <v>1.16143619706077E-4</v>
      </c>
      <c r="P2290" s="1" cm="1">
        <f t="array" ref="P2290">SUMPRODUCT(([1]OUT_FinalEnergyCons!$B$4:$B$10000="var_ncap")*1,  (ISNUMBER(SEARCH("ITOT-SWHWST*BR",[1]OUT_FinalEnergyCons!$A$4:$A$10000)))*1,[1]OUT_FinalEnergyCons!N$4:N$10000)</f>
        <v>4.5472269807075202E-5</v>
      </c>
      <c r="Q2290" s="1" cm="1">
        <f t="array" ref="Q2290">SUMPRODUCT(([1]OUT_FinalEnergyCons!$B$4:$B$10000="var_ncap")*1,  (ISNUMBER(SEARCH("ITOT-SWHWST*BR",[1]OUT_FinalEnergyCons!$A$4:$A$10000)))*1,[1]OUT_FinalEnergyCons!O$4:O$10000)</f>
        <v>2.2279406275882699E-5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2.68999881700056E-3</v>
      </c>
      <c r="H2291" s="1">
        <f t="shared" si="2301"/>
        <v>1.5049467600914101E-6</v>
      </c>
      <c r="I2291" s="1">
        <f t="shared" si="2301"/>
        <v>2.2181681880602901E-6</v>
      </c>
      <c r="J2291" s="1">
        <f t="shared" si="2301"/>
        <v>8.6570229238539693E-3</v>
      </c>
      <c r="K2291" s="1">
        <f t="shared" si="2301"/>
        <v>4.1986716696290598E-3</v>
      </c>
      <c r="L2291" s="1">
        <f t="shared" si="2301"/>
        <v>7.38238598717081E-6</v>
      </c>
      <c r="M2291" s="1">
        <f t="shared" si="2301"/>
        <v>8.6587074638133105E-3</v>
      </c>
      <c r="N2291" s="1">
        <f t="shared" si="2301"/>
        <v>3.5552106860718999E-3</v>
      </c>
      <c r="O2291" s="1">
        <f t="shared" si="2301"/>
        <v>6.5411337982351303E-4</v>
      </c>
      <c r="P2291" s="1">
        <f>P2292</f>
        <v>8.2554849385821309E-3</v>
      </c>
      <c r="Q2291" s="1">
        <f>Q2292</f>
        <v>3.9804809195641703E-3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2.68999881700056E-3</v>
      </c>
      <c r="H2292" s="1" cm="1">
        <f t="array" ref="H2292">SUMPRODUCT(([1]OUT_FinalEnergyCons!$B$4:$B$10000="var_ncap")*1, (ISNUMBER(SEARCH("ITOT-SWHSOLBR",[1]OUT_FinalEnergyCons!$A$4:$A$10000)))*1,[1]OUT_FinalEnergyCons!F$4:F$10000)</f>
        <v>1.5049467600914101E-6</v>
      </c>
      <c r="I2292" s="1" cm="1">
        <f t="array" ref="I2292">SUMPRODUCT(([1]OUT_FinalEnergyCons!$B$4:$B$10000="var_ncap")*1, (ISNUMBER(SEARCH("ITOT-SWHSOLBR",[1]OUT_FinalEnergyCons!$A$4:$A$10000)))*1,[1]OUT_FinalEnergyCons!G$4:G$10000)</f>
        <v>2.2181681880602901E-6</v>
      </c>
      <c r="J2292" s="1" cm="1">
        <f t="array" ref="J2292">SUMPRODUCT(([1]OUT_FinalEnergyCons!$B$4:$B$10000="var_ncap")*1, (ISNUMBER(SEARCH("ITOT-SWHSOLBR",[1]OUT_FinalEnergyCons!$A$4:$A$10000)))*1,[1]OUT_FinalEnergyCons!H$4:H$10000)</f>
        <v>8.6570229238539693E-3</v>
      </c>
      <c r="K2292" s="1" cm="1">
        <f t="array" ref="K2292">SUMPRODUCT(([1]OUT_FinalEnergyCons!$B$4:$B$10000="var_ncap")*1, (ISNUMBER(SEARCH("ITOT-SWHSOLBR",[1]OUT_FinalEnergyCons!$A$4:$A$10000)))*1,[1]OUT_FinalEnergyCons!I$4:I$10000)</f>
        <v>4.1986716696290598E-3</v>
      </c>
      <c r="L2292" s="1" cm="1">
        <f t="array" ref="L2292">SUMPRODUCT(([1]OUT_FinalEnergyCons!$B$4:$B$10000="var_ncap")*1, (ISNUMBER(SEARCH("ITOT-SWHSOLBR",[1]OUT_FinalEnergyCons!$A$4:$A$10000)))*1,[1]OUT_FinalEnergyCons!J$4:J$10000)</f>
        <v>7.38238598717081E-6</v>
      </c>
      <c r="M2292" s="1" cm="1">
        <f t="array" ref="M2292">SUMPRODUCT(([1]OUT_FinalEnergyCons!$B$4:$B$10000="var_ncap")*1, (ISNUMBER(SEARCH("ITOT-SWHSOLBR",[1]OUT_FinalEnergyCons!$A$4:$A$10000)))*1,[1]OUT_FinalEnergyCons!K$4:K$10000)</f>
        <v>8.6587074638133105E-3</v>
      </c>
      <c r="N2292" s="1" cm="1">
        <f t="array" ref="N2292">SUMPRODUCT(([1]OUT_FinalEnergyCons!$B$4:$B$10000="var_ncap")*1, (ISNUMBER(SEARCH("ITOT-SWHSOLBR",[1]OUT_FinalEnergyCons!$A$4:$A$10000)))*1,[1]OUT_FinalEnergyCons!L$4:L$10000)</f>
        <v>3.5552106860718999E-3</v>
      </c>
      <c r="O2292" s="1" cm="1">
        <f t="array" ref="O2292">SUMPRODUCT(([1]OUT_FinalEnergyCons!$B$4:$B$10000="var_ncap")*1, (ISNUMBER(SEARCH("ITOT-SWHSOLBR",[1]OUT_FinalEnergyCons!$A$4:$A$10000)))*1,[1]OUT_FinalEnergyCons!M$4:M$10000)</f>
        <v>6.5411337982351303E-4</v>
      </c>
      <c r="P2292" s="1" cm="1">
        <f t="array" ref="P2292">SUMPRODUCT(([1]OUT_FinalEnergyCons!$B$4:$B$10000="var_ncap")*1, (ISNUMBER(SEARCH("ITOT-SWHSOLBR",[1]OUT_FinalEnergyCons!$A$4:$A$10000)))*1,[1]OUT_FinalEnergyCons!N$4:N$10000)</f>
        <v>8.2554849385821309E-3</v>
      </c>
      <c r="Q2292" s="1" cm="1">
        <f t="array" ref="Q2292">SUMPRODUCT(([1]OUT_FinalEnergyCons!$B$4:$B$10000="var_ncap")*1, (ISNUMBER(SEARCH("ITOT-SWHSOLBR",[1]OUT_FinalEnergyCons!$A$4:$A$10000)))*1,[1]OUT_FinalEnergyCons!O$4:O$10000)</f>
        <v>3.9804809195641703E-3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0</v>
      </c>
      <c r="J2293" s="1">
        <f t="shared" si="2302"/>
        <v>0.85469661754341297</v>
      </c>
      <c r="K2293" s="1">
        <f t="shared" si="2302"/>
        <v>1.4878364362417901E-4</v>
      </c>
      <c r="L2293" s="1">
        <f t="shared" si="2302"/>
        <v>1.5328529075915701E-4</v>
      </c>
      <c r="M2293" s="1">
        <f t="shared" si="2302"/>
        <v>0.86967999829251297</v>
      </c>
      <c r="N2293" s="1">
        <f t="shared" si="2302"/>
        <v>0.169238871735506</v>
      </c>
      <c r="O2293" s="1">
        <f t="shared" si="2302"/>
        <v>7.8603249643254297E-2</v>
      </c>
      <c r="P2293" s="1">
        <f>P2294</f>
        <v>0.76962795327130795</v>
      </c>
      <c r="Q2293" s="1">
        <f>Q2294</f>
        <v>0.27435538064760701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SUMPRODUCT(([1]OUT_FinalEnergyCons!$B$4:$B$10000="var_ncap")*1, (ISNUMBER(SEARCH("ITOT-SWHH2BR",[1]OUT_FinalEnergyCons!$A$4:$A$10000)))*1,[1]OUT_FinalEnergyCons!H$4:H$10000)</f>
        <v>0.85469661754341297</v>
      </c>
      <c r="K2294" s="1" cm="1">
        <f t="array" ref="K2294">SUMPRODUCT(([1]OUT_FinalEnergyCons!$B$4:$B$10000="var_ncap")*1, (ISNUMBER(SEARCH("ITOT-SWHH2BR",[1]OUT_FinalEnergyCons!$A$4:$A$10000)))*1,[1]OUT_FinalEnergyCons!I$4:I$10000)</f>
        <v>1.4878364362417901E-4</v>
      </c>
      <c r="L2294" s="1" cm="1">
        <f t="array" ref="L2294">SUMPRODUCT(([1]OUT_FinalEnergyCons!$B$4:$B$10000="var_ncap")*1, (ISNUMBER(SEARCH("ITOT-SWHH2BR",[1]OUT_FinalEnergyCons!$A$4:$A$10000)))*1,[1]OUT_FinalEnergyCons!J$4:J$10000)</f>
        <v>1.5328529075915701E-4</v>
      </c>
      <c r="M2294" s="1" cm="1">
        <f t="array" ref="M2294">SUMPRODUCT(([1]OUT_FinalEnergyCons!$B$4:$B$10000="var_ncap")*1, (ISNUMBER(SEARCH("ITOT-SWHH2BR",[1]OUT_FinalEnergyCons!$A$4:$A$10000)))*1,[1]OUT_FinalEnergyCons!K$4:K$10000)</f>
        <v>0.86967999829251297</v>
      </c>
      <c r="N2294" s="1" cm="1">
        <f t="array" ref="N2294">SUMPRODUCT(([1]OUT_FinalEnergyCons!$B$4:$B$10000="var_ncap")*1, (ISNUMBER(SEARCH("ITOT-SWHH2BR",[1]OUT_FinalEnergyCons!$A$4:$A$10000)))*1,[1]OUT_FinalEnergyCons!L$4:L$10000)</f>
        <v>0.169238871735506</v>
      </c>
      <c r="O2294" s="1" cm="1">
        <f t="array" ref="O2294">SUMPRODUCT(([1]OUT_FinalEnergyCons!$B$4:$B$10000="var_ncap")*1, (ISNUMBER(SEARCH("ITOT-SWHH2BR",[1]OUT_FinalEnergyCons!$A$4:$A$10000)))*1,[1]OUT_FinalEnergyCons!M$4:M$10000)</f>
        <v>7.8603249643254297E-2</v>
      </c>
      <c r="P2294" s="1" cm="1">
        <f t="array" ref="P2294">SUMPRODUCT(([1]OUT_FinalEnergyCons!$B$4:$B$10000="var_ncap")*1, (ISNUMBER(SEARCH("ITOT-SWHH2BR",[1]OUT_FinalEnergyCons!$A$4:$A$10000)))*1,[1]OUT_FinalEnergyCons!N$4:N$10000)</f>
        <v>0.76962795327130795</v>
      </c>
      <c r="Q2294" s="1" cm="1">
        <f t="array" ref="Q2294">SUMPRODUCT(([1]OUT_FinalEnergyCons!$B$4:$B$10000="var_ncap")*1, (ISNUMBER(SEARCH("ITOT-SWHH2BR",[1]OUT_FinalEnergyCons!$A$4:$A$10000)))*1,[1]OUT_FinalEnergyCons!O$4:O$10000)</f>
        <v>0.27435538064760701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1.1296994018419515E-4</v>
      </c>
      <c r="G2295" s="17">
        <f t="shared" si="2303"/>
        <v>3.2496817058617872E-2</v>
      </c>
      <c r="H2295" s="17">
        <f t="shared" si="2303"/>
        <v>0.1534886912233405</v>
      </c>
      <c r="I2295" s="17">
        <f t="shared" si="2303"/>
        <v>4.5126904762509107E-2</v>
      </c>
      <c r="J2295" s="17">
        <f t="shared" si="2303"/>
        <v>2.571164568807097</v>
      </c>
      <c r="K2295" s="17">
        <f t="shared" si="2303"/>
        <v>2.0170915189893783</v>
      </c>
      <c r="L2295" s="17">
        <f t="shared" ref="L2295:O2295" si="2304">SUM(L2296,L2299,L2301,L2305,L2307,L2309,L2311)</f>
        <v>1.1337257658950204</v>
      </c>
      <c r="M2295" s="17">
        <f t="shared" si="2304"/>
        <v>2.7097965733962517</v>
      </c>
      <c r="N2295" s="17">
        <f t="shared" si="2304"/>
        <v>1.8537679797623865</v>
      </c>
      <c r="O2295" s="17">
        <f t="shared" si="2304"/>
        <v>1.3919511842877634</v>
      </c>
      <c r="P2295" s="17">
        <f>SUM(P2296,P2299,P2301,P2305,P2307,P2309,P2311)</f>
        <v>2.8303931933519251</v>
      </c>
      <c r="Q2295" s="17">
        <f>SUM(Q2296,Q2299,Q2301,Q2305,Q2307,Q2309,Q2311)</f>
        <v>1.6508807588106664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8.3224633508997808E-6</v>
      </c>
      <c r="G2296" s="1">
        <f t="shared" si="2307"/>
        <v>8.2594168735366993E-6</v>
      </c>
      <c r="H2296" s="1">
        <f t="shared" si="2307"/>
        <v>0.15302821512784159</v>
      </c>
      <c r="I2296" s="1">
        <f t="shared" si="2307"/>
        <v>1.3889567769923616E-2</v>
      </c>
      <c r="J2296" s="1">
        <f t="shared" si="2307"/>
        <v>0.29337176817142741</v>
      </c>
      <c r="K2296" s="1">
        <f t="shared" si="2307"/>
        <v>0.22985530551152999</v>
      </c>
      <c r="L2296" s="1">
        <f t="shared" ref="L2296:O2296" si="2308">SUM(L2297:L2298)</f>
        <v>7.5270516839514218E-2</v>
      </c>
      <c r="M2296" s="1">
        <f t="shared" si="2308"/>
        <v>0.81065711975804522</v>
      </c>
      <c r="N2296" s="1">
        <f t="shared" si="2308"/>
        <v>0.37585577497106132</v>
      </c>
      <c r="O2296" s="1">
        <f t="shared" si="2308"/>
        <v>0.20796156382949682</v>
      </c>
      <c r="P2296" s="1">
        <f>SUM(P2297:P2298)</f>
        <v>0.87981822352994254</v>
      </c>
      <c r="Q2296" s="1">
        <f>SUM(Q2297:Q2298)</f>
        <v>0.41717892122896205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7.8947448238183504E-6</v>
      </c>
      <c r="G2297" s="1" cm="1">
        <f t="array" ref="G2297">SUMPRODUCT(([1]OUT_FinalEnergyCons!$B$4:$B$10000="var_ncap")*1, (ISNUMBER(SEARCH("SCOM-SHELCBR",[1]OUT_FinalEnergyCons!$A$4:$A$10000)))*1,[1]OUT_FinalEnergyCons!E$4:E$10000)</f>
        <v>5.9377530210753697E-6</v>
      </c>
      <c r="H2297" s="1" cm="1">
        <f t="array" ref="H2297">SUMPRODUCT(([1]OUT_FinalEnergyCons!$B$4:$B$10000="var_ncap")*1, (ISNUMBER(SEARCH("SCOM-SHELCBR",[1]OUT_FinalEnergyCons!$A$4:$A$10000)))*1,[1]OUT_FinalEnergyCons!F$4:F$10000)</f>
        <v>0.15302457893294</v>
      </c>
      <c r="I2297" s="1" cm="1">
        <f t="array" ref="I2297">SUMPRODUCT(([1]OUT_FinalEnergyCons!$B$4:$B$10000="var_ncap")*1, (ISNUMBER(SEARCH("SCOM-SHELCBR",[1]OUT_FinalEnergyCons!$A$4:$A$10000)))*1,[1]OUT_FinalEnergyCons!G$4:G$10000)</f>
        <v>1.3882844015427999E-2</v>
      </c>
      <c r="J2297" s="1" cm="1">
        <f t="array" ref="J2297">SUMPRODUCT(([1]OUT_FinalEnergyCons!$B$4:$B$10000="var_ncap")*1, (ISNUMBER(SEARCH("SCOM-SHELCBR",[1]OUT_FinalEnergyCons!$A$4:$A$10000)))*1,[1]OUT_FinalEnergyCons!H$4:H$10000)</f>
        <v>1.0620436227133799E-3</v>
      </c>
      <c r="K2297" s="1" cm="1">
        <f t="array" ref="K2297">SUMPRODUCT(([1]OUT_FinalEnergyCons!$B$4:$B$10000="var_ncap")*1, (ISNUMBER(SEARCH("SCOM-SHELCBR",[1]OUT_FinalEnergyCons!$A$4:$A$10000)))*1,[1]OUT_FinalEnergyCons!I$4:I$10000)</f>
        <v>0.11520708880061099</v>
      </c>
      <c r="L2297" s="1" cm="1">
        <f t="array" ref="L2297">SUMPRODUCT(([1]OUT_FinalEnergyCons!$B$4:$B$10000="var_ncap")*1, (ISNUMBER(SEARCH("SCOM-SHELCBR",[1]OUT_FinalEnergyCons!$A$4:$A$10000)))*1,[1]OUT_FinalEnergyCons!J$4:J$10000)</f>
        <v>2.92449410966012E-4</v>
      </c>
      <c r="M2297" s="1" cm="1">
        <f t="array" ref="M2297">SUMPRODUCT(([1]OUT_FinalEnergyCons!$B$4:$B$10000="var_ncap")*1, (ISNUMBER(SEARCH("SCOM-SHELCBR",[1]OUT_FinalEnergyCons!$A$4:$A$10000)))*1,[1]OUT_FinalEnergyCons!K$4:K$10000)</f>
        <v>4.8084682227196203E-2</v>
      </c>
      <c r="N2297" s="1" cm="1">
        <f t="array" ref="N2297">SUMPRODUCT(([1]OUT_FinalEnergyCons!$B$4:$B$10000="var_ncap")*1, (ISNUMBER(SEARCH("SCOM-SHELCBR",[1]OUT_FinalEnergyCons!$A$4:$A$10000)))*1,[1]OUT_FinalEnergyCons!L$4:L$10000)</f>
        <v>9.7925676803336303E-2</v>
      </c>
      <c r="O2297" s="1" cm="1">
        <f t="array" ref="O2297">SUMPRODUCT(([1]OUT_FinalEnergyCons!$B$4:$B$10000="var_ncap")*1, (ISNUMBER(SEARCH("SCOM-SHELCBR",[1]OUT_FinalEnergyCons!$A$4:$A$10000)))*1,[1]OUT_FinalEnergyCons!M$4:M$10000)</f>
        <v>4.3138624114088801E-2</v>
      </c>
      <c r="P2297" s="1" cm="1">
        <f t="array" ref="P2297">SUMPRODUCT(([1]OUT_FinalEnergyCons!$B$4:$B$10000="var_ncap")*1, (ISNUMBER(SEARCH("SCOM-SHELCBR",[1]OUT_FinalEnergyCons!$A$4:$A$10000)))*1,[1]OUT_FinalEnergyCons!N$4:N$10000)</f>
        <v>6.7224894221340606E-2</v>
      </c>
      <c r="Q2297" s="1" cm="1">
        <f t="array" ref="Q2297">SUMPRODUCT(([1]OUT_FinalEnergyCons!$B$4:$B$10000="var_ncap")*1, (ISNUMBER(SEARCH("SCOM-SHELCBR",[1]OUT_FinalEnergyCons!$A$4:$A$10000)))*1,[1]OUT_FinalEnergyCons!O$4:O$10000)</f>
        <v>2.34149743529012E-4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4.2771852708143001E-7</v>
      </c>
      <c r="G2298" s="1" cm="1">
        <f t="array" ref="G2298">SUMPRODUCT(([1]OUT_FinalEnergyCons!$B$4:$B$10000="var_ncap")*1, (ISNUMBER(SEARCH("SCOM-SHELCHP",[1]OUT_FinalEnergyCons!$A$4:$A$10000)))*1,[1]OUT_FinalEnergyCons!E$4:E$10000)</f>
        <v>2.32166385246133E-6</v>
      </c>
      <c r="H2298" s="1" cm="1">
        <f t="array" ref="H2298">SUMPRODUCT(([1]OUT_FinalEnergyCons!$B$4:$B$10000="var_ncap")*1, (ISNUMBER(SEARCH("SCOM-SHELCHP",[1]OUT_FinalEnergyCons!$A$4:$A$10000)))*1,[1]OUT_FinalEnergyCons!F$4:F$10000)</f>
        <v>3.6361949015845599E-6</v>
      </c>
      <c r="I2298" s="1" cm="1">
        <f t="array" ref="I2298">SUMPRODUCT(([1]OUT_FinalEnergyCons!$B$4:$B$10000="var_ncap")*1, (ISNUMBER(SEARCH("SCOM-SHELCHP",[1]OUT_FinalEnergyCons!$A$4:$A$10000)))*1,[1]OUT_FinalEnergyCons!G$4:G$10000)</f>
        <v>6.7237544956176697E-6</v>
      </c>
      <c r="J2298" s="1" cm="1">
        <f t="array" ref="J2298">SUMPRODUCT(([1]OUT_FinalEnergyCons!$B$4:$B$10000="var_ncap")*1, (ISNUMBER(SEARCH("SCOM-SHELCHP",[1]OUT_FinalEnergyCons!$A$4:$A$10000)))*1,[1]OUT_FinalEnergyCons!H$4:H$10000)</f>
        <v>0.29230972454871401</v>
      </c>
      <c r="K2298" s="1" cm="1">
        <f t="array" ref="K2298">SUMPRODUCT(([1]OUT_FinalEnergyCons!$B$4:$B$10000="var_ncap")*1, (ISNUMBER(SEARCH("SCOM-SHELCHP",[1]OUT_FinalEnergyCons!$A$4:$A$10000)))*1,[1]OUT_FinalEnergyCons!I$4:I$10000)</f>
        <v>0.114648216710919</v>
      </c>
      <c r="L2298" s="1" cm="1">
        <f t="array" ref="L2298">SUMPRODUCT(([1]OUT_FinalEnergyCons!$B$4:$B$10000="var_ncap")*1, (ISNUMBER(SEARCH("SCOM-SHELCHP",[1]OUT_FinalEnergyCons!$A$4:$A$10000)))*1,[1]OUT_FinalEnergyCons!J$4:J$10000)</f>
        <v>7.4978067428548206E-2</v>
      </c>
      <c r="M2298" s="1" cm="1">
        <f t="array" ref="M2298">SUMPRODUCT(([1]OUT_FinalEnergyCons!$B$4:$B$10000="var_ncap")*1, (ISNUMBER(SEARCH("SCOM-SHELCHP",[1]OUT_FinalEnergyCons!$A$4:$A$10000)))*1,[1]OUT_FinalEnergyCons!K$4:K$10000)</f>
        <v>0.76257243753084902</v>
      </c>
      <c r="N2298" s="1" cm="1">
        <f t="array" ref="N2298">SUMPRODUCT(([1]OUT_FinalEnergyCons!$B$4:$B$10000="var_ncap")*1, (ISNUMBER(SEARCH("SCOM-SHELCHP",[1]OUT_FinalEnergyCons!$A$4:$A$10000)))*1,[1]OUT_FinalEnergyCons!L$4:L$10000)</f>
        <v>0.27793009816772501</v>
      </c>
      <c r="O2298" s="1" cm="1">
        <f t="array" ref="O2298">SUMPRODUCT(([1]OUT_FinalEnergyCons!$B$4:$B$10000="var_ncap")*1, (ISNUMBER(SEARCH("SCOM-SHELCHP",[1]OUT_FinalEnergyCons!$A$4:$A$10000)))*1,[1]OUT_FinalEnergyCons!M$4:M$10000)</f>
        <v>0.16482293971540801</v>
      </c>
      <c r="P2298" s="1" cm="1">
        <f t="array" ref="P2298">SUMPRODUCT(([1]OUT_FinalEnergyCons!$B$4:$B$10000="var_ncap")*1, (ISNUMBER(SEARCH("SCOM-SHELCHP",[1]OUT_FinalEnergyCons!$A$4:$A$10000)))*1,[1]OUT_FinalEnergyCons!N$4:N$10000)</f>
        <v>0.81259332930860195</v>
      </c>
      <c r="Q2298" s="1" cm="1">
        <f t="array" ref="Q2298">SUMPRODUCT(([1]OUT_FinalEnergyCons!$B$4:$B$10000="var_ncap")*1, (ISNUMBER(SEARCH("SCOM-SHELCHP",[1]OUT_FinalEnergyCons!$A$4:$A$10000)))*1,[1]OUT_FinalEnergyCons!O$4:O$10000)</f>
        <v>0.41694477148543302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5.6570656771366996E-6</v>
      </c>
      <c r="G2299" s="1">
        <f t="shared" si="2309"/>
        <v>5.9149866806179301E-6</v>
      </c>
      <c r="H2299" s="1">
        <f t="shared" si="2309"/>
        <v>6.3961803108471098E-6</v>
      </c>
      <c r="I2299" s="1">
        <f t="shared" si="2309"/>
        <v>7.1131616353603996E-6</v>
      </c>
      <c r="J2299" s="1">
        <f t="shared" si="2309"/>
        <v>9.6200101690891701E-2</v>
      </c>
      <c r="K2299" s="1">
        <f t="shared" si="2309"/>
        <v>0.29027822882426202</v>
      </c>
      <c r="L2299" s="1">
        <f t="shared" si="2309"/>
        <v>1.6445150548132299E-5</v>
      </c>
      <c r="M2299" s="1">
        <f t="shared" si="2309"/>
        <v>0.117711702622873</v>
      </c>
      <c r="N2299" s="1">
        <f t="shared" si="2309"/>
        <v>6.6163640851346801E-3</v>
      </c>
      <c r="O2299" s="1">
        <f t="shared" si="2309"/>
        <v>4.4803838768831102E-5</v>
      </c>
      <c r="P2299" s="1">
        <f>P2300</f>
        <v>9.1169583522688696E-2</v>
      </c>
      <c r="Q2299" s="1">
        <f>Q2300</f>
        <v>1.4112817618448599E-2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5.6570656771366996E-6</v>
      </c>
      <c r="G2300" s="1" cm="1">
        <f t="array" ref="G2300">SUMPRODUCT(([1]OUT_FinalEnergyCons!$B$4:$B$10000="var_ncap")*1,(ISNUMBER(SEARCH("SCOM-SHLFOBR",[1]OUT_FinalEnergyCons!$A$4:$A$10000)))*1,[1]OUT_FinalEnergyCons!E$4:E$10000)</f>
        <v>5.9149866806179301E-6</v>
      </c>
      <c r="H2300" s="1" cm="1">
        <f t="array" ref="H2300">SUMPRODUCT(([1]OUT_FinalEnergyCons!$B$4:$B$10000="var_ncap")*1,(ISNUMBER(SEARCH("SCOM-SHLFOBR",[1]OUT_FinalEnergyCons!$A$4:$A$10000)))*1,[1]OUT_FinalEnergyCons!F$4:F$10000)</f>
        <v>6.3961803108471098E-6</v>
      </c>
      <c r="I2300" s="1" cm="1">
        <f t="array" ref="I2300">SUMPRODUCT(([1]OUT_FinalEnergyCons!$B$4:$B$10000="var_ncap")*1,(ISNUMBER(SEARCH("SCOM-SHLFOBR",[1]OUT_FinalEnergyCons!$A$4:$A$10000)))*1,[1]OUT_FinalEnergyCons!G$4:G$10000)</f>
        <v>7.1131616353603996E-6</v>
      </c>
      <c r="J2300" s="1" cm="1">
        <f t="array" ref="J2300">SUMPRODUCT(([1]OUT_FinalEnergyCons!$B$4:$B$10000="var_ncap")*1,(ISNUMBER(SEARCH("SCOM-SHLFOBR",[1]OUT_FinalEnergyCons!$A$4:$A$10000)))*1,[1]OUT_FinalEnergyCons!H$4:H$10000)</f>
        <v>9.6200101690891701E-2</v>
      </c>
      <c r="K2300" s="1" cm="1">
        <f t="array" ref="K2300">SUMPRODUCT(([1]OUT_FinalEnergyCons!$B$4:$B$10000="var_ncap")*1,(ISNUMBER(SEARCH("SCOM-SHLFOBR",[1]OUT_FinalEnergyCons!$A$4:$A$10000)))*1,[1]OUT_FinalEnergyCons!I$4:I$10000)</f>
        <v>0.29027822882426202</v>
      </c>
      <c r="L2300" s="1" cm="1">
        <f t="array" ref="L2300">SUMPRODUCT(([1]OUT_FinalEnergyCons!$B$4:$B$10000="var_ncap")*1,(ISNUMBER(SEARCH("SCOM-SHLFOBR",[1]OUT_FinalEnergyCons!$A$4:$A$10000)))*1,[1]OUT_FinalEnergyCons!J$4:J$10000)</f>
        <v>1.6445150548132299E-5</v>
      </c>
      <c r="M2300" s="1" cm="1">
        <f t="array" ref="M2300">SUMPRODUCT(([1]OUT_FinalEnergyCons!$B$4:$B$10000="var_ncap")*1,(ISNUMBER(SEARCH("SCOM-SHLFOBR",[1]OUT_FinalEnergyCons!$A$4:$A$10000)))*1,[1]OUT_FinalEnergyCons!K$4:K$10000)</f>
        <v>0.117711702622873</v>
      </c>
      <c r="N2300" s="1" cm="1">
        <f t="array" ref="N2300">SUMPRODUCT(([1]OUT_FinalEnergyCons!$B$4:$B$10000="var_ncap")*1,(ISNUMBER(SEARCH("SCOM-SHLFOBR",[1]OUT_FinalEnergyCons!$A$4:$A$10000)))*1,[1]OUT_FinalEnergyCons!L$4:L$10000)</f>
        <v>6.6163640851346801E-3</v>
      </c>
      <c r="O2300" s="1" cm="1">
        <f t="array" ref="O2300">SUMPRODUCT(([1]OUT_FinalEnergyCons!$B$4:$B$10000="var_ncap")*1,(ISNUMBER(SEARCH("SCOM-SHLFOBR",[1]OUT_FinalEnergyCons!$A$4:$A$10000)))*1,[1]OUT_FinalEnergyCons!M$4:M$10000)</f>
        <v>4.4803838768831102E-5</v>
      </c>
      <c r="P2300" s="1" cm="1">
        <f t="array" ref="P2300">SUMPRODUCT(([1]OUT_FinalEnergyCons!$B$4:$B$10000="var_ncap")*1,(ISNUMBER(SEARCH("SCOM-SHLFOBR",[1]OUT_FinalEnergyCons!$A$4:$A$10000)))*1,[1]OUT_FinalEnergyCons!N$4:N$10000)</f>
        <v>9.1169583522688696E-2</v>
      </c>
      <c r="Q2300" s="1" cm="1">
        <f t="array" ref="Q2300">SUMPRODUCT(([1]OUT_FinalEnergyCons!$B$4:$B$10000="var_ncap")*1,(ISNUMBER(SEARCH("SCOM-SHLFOBR",[1]OUT_FinalEnergyCons!$A$4:$A$10000)))*1,[1]OUT_FinalEnergyCons!O$4:O$10000)</f>
        <v>1.4112817618448599E-2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1.5648043415501635E-5</v>
      </c>
      <c r="G2301" s="1">
        <f t="shared" si="2311"/>
        <v>2.8118373747890618E-4</v>
      </c>
      <c r="H2301" s="1">
        <f t="shared" si="2311"/>
        <v>4.2134215754831983E-4</v>
      </c>
      <c r="I2301" s="1">
        <f t="shared" si="2311"/>
        <v>5.4019331249733601E-5</v>
      </c>
      <c r="J2301" s="1">
        <f t="shared" si="2311"/>
        <v>1.3159508974013367</v>
      </c>
      <c r="K2301" s="1">
        <f t="shared" si="2311"/>
        <v>0.90022339569357257</v>
      </c>
      <c r="L2301" s="1">
        <f t="shared" ref="L2301:O2301" si="2312">SUM(L2302:L2304)</f>
        <v>0.16312085009442612</v>
      </c>
      <c r="M2301" s="1">
        <f t="shared" si="2312"/>
        <v>0.87207528307605253</v>
      </c>
      <c r="N2301" s="1">
        <f t="shared" si="2312"/>
        <v>0.97536488000036292</v>
      </c>
      <c r="O2301" s="1">
        <f t="shared" si="2312"/>
        <v>0.91262791851434888</v>
      </c>
      <c r="P2301" s="1">
        <f>SUM(P2302:P2304)</f>
        <v>1.118881395163033</v>
      </c>
      <c r="Q2301" s="1">
        <f>SUM(Q2302:Q2304)</f>
        <v>0.68881322210048057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6.0983213075237696E-7</v>
      </c>
      <c r="G2302" s="1" cm="1">
        <f t="array" ref="G2302">SUMPRODUCT(([1]OUT_FinalEnergyCons!$B$4:$B$10000="var_ncap")*1, (ISNUMBER(SEARCH("SCOM-SHNGABR",[1]OUT_FinalEnergyCons!$A$4:$A$10000)))*1,[1]OUT_FinalEnergyCons!E$4:E$10000)</f>
        <v>6.9168115814794003E-6</v>
      </c>
      <c r="H2302" s="1" cm="1">
        <f t="array" ref="H2302">SUMPRODUCT(([1]OUT_FinalEnergyCons!$B$4:$B$10000="var_ncap")*1, (ISNUMBER(SEARCH("SCOM-SHNGABR",[1]OUT_FinalEnergyCons!$A$4:$A$10000)))*1,[1]OUT_FinalEnergyCons!F$4:F$10000)</f>
        <v>7.6144040466133204E-6</v>
      </c>
      <c r="I2302" s="1" cm="1">
        <f t="array" ref="I2302">SUMPRODUCT(([1]OUT_FinalEnergyCons!$B$4:$B$10000="var_ncap")*1, (ISNUMBER(SEARCH("SCOM-SHNGABR",[1]OUT_FinalEnergyCons!$A$4:$A$10000)))*1,[1]OUT_FinalEnergyCons!G$4:G$10000)</f>
        <v>2.9087919732770502E-5</v>
      </c>
      <c r="J2302" s="1" cm="1">
        <f t="array" ref="J2302">SUMPRODUCT(([1]OUT_FinalEnergyCons!$B$4:$B$10000="var_ncap")*1, (ISNUMBER(SEARCH("SCOM-SHNGABR",[1]OUT_FinalEnergyCons!$A$4:$A$10000)))*1,[1]OUT_FinalEnergyCons!H$4:H$10000)</f>
        <v>0.96619508834254497</v>
      </c>
      <c r="K2302" s="1" cm="1">
        <f t="array" ref="K2302">SUMPRODUCT(([1]OUT_FinalEnergyCons!$B$4:$B$10000="var_ncap")*1, (ISNUMBER(SEARCH("SCOM-SHNGABR",[1]OUT_FinalEnergyCons!$A$4:$A$10000)))*1,[1]OUT_FinalEnergyCons!I$4:I$10000)</f>
        <v>0.822352409760435</v>
      </c>
      <c r="L2302" s="1" cm="1">
        <f t="array" ref="L2302">SUMPRODUCT(([1]OUT_FinalEnergyCons!$B$4:$B$10000="var_ncap")*1, (ISNUMBER(SEARCH("SCOM-SHNGABR",[1]OUT_FinalEnergyCons!$A$4:$A$10000)))*1,[1]OUT_FinalEnergyCons!J$4:J$10000)</f>
        <v>5.6951812811091101E-2</v>
      </c>
      <c r="M2302" s="1" cm="1">
        <f t="array" ref="M2302">SUMPRODUCT(([1]OUT_FinalEnergyCons!$B$4:$B$10000="var_ncap")*1, (ISNUMBER(SEARCH("SCOM-SHNGABR",[1]OUT_FinalEnergyCons!$A$4:$A$10000)))*1,[1]OUT_FinalEnergyCons!K$4:K$10000)</f>
        <v>0.583216504367983</v>
      </c>
      <c r="N2302" s="1" cm="1">
        <f t="array" ref="N2302">SUMPRODUCT(([1]OUT_FinalEnergyCons!$B$4:$B$10000="var_ncap")*1, (ISNUMBER(SEARCH("SCOM-SHNGABR",[1]OUT_FinalEnergyCons!$A$4:$A$10000)))*1,[1]OUT_FinalEnergyCons!L$4:L$10000)</f>
        <v>0.94486267322611595</v>
      </c>
      <c r="O2302" s="1" cm="1">
        <f t="array" ref="O2302">SUMPRODUCT(([1]OUT_FinalEnergyCons!$B$4:$B$10000="var_ncap")*1, (ISNUMBER(SEARCH("SCOM-SHNGABR",[1]OUT_FinalEnergyCons!$A$4:$A$10000)))*1,[1]OUT_FinalEnergyCons!M$4:M$10000)</f>
        <v>0.82537182452693203</v>
      </c>
      <c r="P2302" s="1" cm="1">
        <f t="array" ref="P2302">SUMPRODUCT(([1]OUT_FinalEnergyCons!$B$4:$B$10000="var_ncap")*1, (ISNUMBER(SEARCH("SCOM-SHNGABR",[1]OUT_FinalEnergyCons!$A$4:$A$10000)))*1,[1]OUT_FinalEnergyCons!N$4:N$10000)</f>
        <v>0.84481311162671402</v>
      </c>
      <c r="Q2302" s="1" cm="1">
        <f t="array" ref="Q2302">SUMPRODUCT(([1]OUT_FinalEnergyCons!$B$4:$B$10000="var_ncap")*1, (ISNUMBER(SEARCH("SCOM-SHNGABR",[1]OUT_FinalEnergyCons!$A$4:$A$10000)))*1,[1]OUT_FinalEnergyCons!O$4:O$10000)</f>
        <v>0.61760233170781698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4.7772406013131599E-6</v>
      </c>
      <c r="G2303" s="1" cm="1">
        <f t="array" ref="G2303">SUMPRODUCT(([1]OUT_FinalEnergyCons!$B$4:$B$10000="var_ncap")*1, (ISNUMBER(SEARCH("SCOM-SHngahp",[1]OUT_FinalEnergyCons!$A$4:$A$10000)))*1,[1]OUT_FinalEnergyCons!E$4:E$10000)</f>
        <v>2.2474807925356401E-4</v>
      </c>
      <c r="H2303" s="1" cm="1">
        <f t="array" ref="H2303">SUMPRODUCT(([1]OUT_FinalEnergyCons!$B$4:$B$10000="var_ncap")*1, (ISNUMBER(SEARCH("SCOM-SHngahp",[1]OUT_FinalEnergyCons!$A$4:$A$10000)))*1,[1]OUT_FinalEnergyCons!F$4:F$10000)</f>
        <v>4.07656632191379E-4</v>
      </c>
      <c r="I2303" s="1" cm="1">
        <f t="array" ref="I2303">SUMPRODUCT(([1]OUT_FinalEnergyCons!$B$4:$B$10000="var_ncap")*1, (ISNUMBER(SEARCH("SCOM-SHngahp",[1]OUT_FinalEnergyCons!$A$4:$A$10000)))*1,[1]OUT_FinalEnergyCons!G$4:G$10000)</f>
        <v>1.3846533533695E-5</v>
      </c>
      <c r="J2303" s="1" cm="1">
        <f t="array" ref="J2303">SUMPRODUCT(([1]OUT_FinalEnergyCons!$B$4:$B$10000="var_ncap")*1, (ISNUMBER(SEARCH("SCOM-SHngahp",[1]OUT_FinalEnergyCons!$A$4:$A$10000)))*1,[1]OUT_FinalEnergyCons!H$4:H$10000)</f>
        <v>3.13935357841107E-2</v>
      </c>
      <c r="K2303" s="1" cm="1">
        <f t="array" ref="K2303">SUMPRODUCT(([1]OUT_FinalEnergyCons!$B$4:$B$10000="var_ncap")*1, (ISNUMBER(SEARCH("SCOM-SHngahp",[1]OUT_FinalEnergyCons!$A$4:$A$10000)))*1,[1]OUT_FinalEnergyCons!I$4:I$10000)</f>
        <v>3.4236463140262199E-2</v>
      </c>
      <c r="L2303" s="1" cm="1">
        <f t="array" ref="L2303">SUMPRODUCT(([1]OUT_FinalEnergyCons!$B$4:$B$10000="var_ncap")*1, (ISNUMBER(SEARCH("SCOM-SHngahp",[1]OUT_FinalEnergyCons!$A$4:$A$10000)))*1,[1]OUT_FinalEnergyCons!J$4:J$10000)</f>
        <v>7.7229322386590096E-2</v>
      </c>
      <c r="M2303" s="1" cm="1">
        <f t="array" ref="M2303">SUMPRODUCT(([1]OUT_FinalEnergyCons!$B$4:$B$10000="var_ncap")*1, (ISNUMBER(SEARCH("SCOM-SHngahp",[1]OUT_FinalEnergyCons!$A$4:$A$10000)))*1,[1]OUT_FinalEnergyCons!K$4:K$10000)</f>
        <v>1.46470179945003E-5</v>
      </c>
      <c r="N2303" s="1" cm="1">
        <f t="array" ref="N2303">SUMPRODUCT(([1]OUT_FinalEnergyCons!$B$4:$B$10000="var_ncap")*1, (ISNUMBER(SEARCH("SCOM-SHngahp",[1]OUT_FinalEnergyCons!$A$4:$A$10000)))*1,[1]OUT_FinalEnergyCons!L$4:L$10000)</f>
        <v>1.6181973343737501E-5</v>
      </c>
      <c r="O2303" s="1" cm="1">
        <f t="array" ref="O2303">SUMPRODUCT(([1]OUT_FinalEnergyCons!$B$4:$B$10000="var_ncap")*1, (ISNUMBER(SEARCH("SCOM-SHngahp",[1]OUT_FinalEnergyCons!$A$4:$A$10000)))*1,[1]OUT_FinalEnergyCons!M$4:M$10000)</f>
        <v>2.7507456368102401E-3</v>
      </c>
      <c r="P2303" s="1" cm="1">
        <f t="array" ref="P2303">SUMPRODUCT(([1]OUT_FinalEnergyCons!$B$4:$B$10000="var_ncap")*1, (ISNUMBER(SEARCH("SCOM-SHngahp",[1]OUT_FinalEnergyCons!$A$4:$A$10000)))*1,[1]OUT_FinalEnergyCons!N$4:N$10000)</f>
        <v>2.0769679999803201E-4</v>
      </c>
      <c r="Q2303" s="1" cm="1">
        <f t="array" ref="Q2303">SUMPRODUCT(([1]OUT_FinalEnergyCons!$B$4:$B$10000="var_ncap")*1, (ISNUMBER(SEARCH("SCOM-SHngahp",[1]OUT_FinalEnergyCons!$A$4:$A$10000)))*1,[1]OUT_FinalEnergyCons!O$4:O$10000)</f>
        <v>1.0696305248441101E-2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1.0260970683436099E-5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4.9518846643862801E-5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6.0711213103275296E-6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1.10848779832681E-5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0.31836227327468097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4.3634522792875399E-2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2.8939714896744899E-2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0.288844131690075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3.0486024800903198E-2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8.4505348350606593E-2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0.27386058673632102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6.0514585144222498E-2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4.67281959910274E-6</v>
      </c>
      <c r="G2305" s="1">
        <f t="shared" si="2313"/>
        <v>1.03425888778799E-5</v>
      </c>
      <c r="H2305" s="1">
        <f t="shared" si="2313"/>
        <v>7.2304133266157401E-6</v>
      </c>
      <c r="I2305" s="1">
        <f t="shared" si="2313"/>
        <v>8.9728836572504892E-6</v>
      </c>
      <c r="J2305" s="1">
        <f t="shared" si="2313"/>
        <v>0.28085851684438301</v>
      </c>
      <c r="K2305" s="1">
        <f t="shared" si="2313"/>
        <v>0.15685723558583101</v>
      </c>
      <c r="L2305" s="1">
        <f t="shared" si="2313"/>
        <v>0.67430659807273197</v>
      </c>
      <c r="M2305" s="1">
        <f t="shared" si="2313"/>
        <v>0.17756270814129699</v>
      </c>
      <c r="N2305" s="1">
        <f t="shared" si="2313"/>
        <v>8.3204540398222004E-2</v>
      </c>
      <c r="O2305" s="1">
        <f t="shared" si="2313"/>
        <v>4.3984223431990898E-4</v>
      </c>
      <c r="P2305" s="1">
        <f>P2306</f>
        <v>1.98166301926475E-4</v>
      </c>
      <c r="Q2305" s="1">
        <f>Q2306</f>
        <v>9.0399571458097405E-2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4.67281959910274E-6</v>
      </c>
      <c r="G2306" s="1" cm="1">
        <f t="array" ref="G2306">SUMPRODUCT(([1]OUT_FinalEnergyCons!$B$4:$B$10000="var_ncap")*1, (ISNUMBER(SEARCH("SCOM-SHWODBR",[1]OUT_FinalEnergyCons!$A$4:$A$10000)))*1,[1]OUT_FinalEnergyCons!E$4:E$10000)</f>
        <v>1.03425888778799E-5</v>
      </c>
      <c r="H2306" s="1" cm="1">
        <f t="array" ref="H2306">SUMPRODUCT(([1]OUT_FinalEnergyCons!$B$4:$B$10000="var_ncap")*1, (ISNUMBER(SEARCH("SCOM-SHWODBR",[1]OUT_FinalEnergyCons!$A$4:$A$10000)))*1,[1]OUT_FinalEnergyCons!F$4:F$10000)</f>
        <v>7.2304133266157401E-6</v>
      </c>
      <c r="I2306" s="1" cm="1">
        <f t="array" ref="I2306">SUMPRODUCT(([1]OUT_FinalEnergyCons!$B$4:$B$10000="var_ncap")*1, (ISNUMBER(SEARCH("SCOM-SHWODBR",[1]OUT_FinalEnergyCons!$A$4:$A$10000)))*1,[1]OUT_FinalEnergyCons!G$4:G$10000)</f>
        <v>8.9728836572504892E-6</v>
      </c>
      <c r="J2306" s="1" cm="1">
        <f t="array" ref="J2306">SUMPRODUCT(([1]OUT_FinalEnergyCons!$B$4:$B$10000="var_ncap")*1, (ISNUMBER(SEARCH("SCOM-SHWODBR",[1]OUT_FinalEnergyCons!$A$4:$A$10000)))*1,[1]OUT_FinalEnergyCons!H$4:H$10000)</f>
        <v>0.28085851684438301</v>
      </c>
      <c r="K2306" s="1" cm="1">
        <f t="array" ref="K2306">SUMPRODUCT(([1]OUT_FinalEnergyCons!$B$4:$B$10000="var_ncap")*1, (ISNUMBER(SEARCH("SCOM-SHWODBR",[1]OUT_FinalEnergyCons!$A$4:$A$10000)))*1,[1]OUT_FinalEnergyCons!I$4:I$10000)</f>
        <v>0.15685723558583101</v>
      </c>
      <c r="L2306" s="1" cm="1">
        <f t="array" ref="L2306">SUMPRODUCT(([1]OUT_FinalEnergyCons!$B$4:$B$10000="var_ncap")*1, (ISNUMBER(SEARCH("SCOM-SHWODBR",[1]OUT_FinalEnergyCons!$A$4:$A$10000)))*1,[1]OUT_FinalEnergyCons!J$4:J$10000)</f>
        <v>0.67430659807273197</v>
      </c>
      <c r="M2306" s="1" cm="1">
        <f t="array" ref="M2306">SUMPRODUCT(([1]OUT_FinalEnergyCons!$B$4:$B$10000="var_ncap")*1, (ISNUMBER(SEARCH("SCOM-SHWODBR",[1]OUT_FinalEnergyCons!$A$4:$A$10000)))*1,[1]OUT_FinalEnergyCons!K$4:K$10000)</f>
        <v>0.17756270814129699</v>
      </c>
      <c r="N2306" s="1" cm="1">
        <f t="array" ref="N2306">SUMPRODUCT(([1]OUT_FinalEnergyCons!$B$4:$B$10000="var_ncap")*1, (ISNUMBER(SEARCH("SCOM-SHWODBR",[1]OUT_FinalEnergyCons!$A$4:$A$10000)))*1,[1]OUT_FinalEnergyCons!L$4:L$10000)</f>
        <v>8.3204540398222004E-2</v>
      </c>
      <c r="O2306" s="1" cm="1">
        <f t="array" ref="O2306">SUMPRODUCT(([1]OUT_FinalEnergyCons!$B$4:$B$10000="var_ncap")*1, (ISNUMBER(SEARCH("SCOM-SHWODBR",[1]OUT_FinalEnergyCons!$A$4:$A$10000)))*1,[1]OUT_FinalEnergyCons!M$4:M$10000)</f>
        <v>4.3984223431990898E-4</v>
      </c>
      <c r="P2306" s="1" cm="1">
        <f t="array" ref="P2306">SUMPRODUCT(([1]OUT_FinalEnergyCons!$B$4:$B$10000="var_ncap")*1, (ISNUMBER(SEARCH("SCOM-SHWODBR",[1]OUT_FinalEnergyCons!$A$4:$A$10000)))*1,[1]OUT_FinalEnergyCons!N$4:N$10000)</f>
        <v>1.98166301926475E-4</v>
      </c>
      <c r="Q2306" s="1" cm="1">
        <f t="array" ref="Q2306">SUMPRODUCT(([1]OUT_FinalEnergyCons!$B$4:$B$10000="var_ncap")*1, (ISNUMBER(SEARCH("SCOM-SHWODBR",[1]OUT_FinalEnergyCons!$A$4:$A$10000)))*1,[1]OUT_FinalEnergyCons!O$4:O$10000)</f>
        <v>9.0399571458097405E-2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5.2136752358121003E-6</v>
      </c>
      <c r="G2307" s="1">
        <f t="shared" si="2314"/>
        <v>2.3378987975943899E-2</v>
      </c>
      <c r="H2307" s="1">
        <f t="shared" si="2314"/>
        <v>6.9040802570571497E-6</v>
      </c>
      <c r="I2307" s="1">
        <f t="shared" si="2314"/>
        <v>7.9706496898826504E-6</v>
      </c>
      <c r="J2307" s="1">
        <f t="shared" si="2314"/>
        <v>0.12522336000096801</v>
      </c>
      <c r="K2307" s="1">
        <f t="shared" si="2314"/>
        <v>5.90685867080806E-2</v>
      </c>
      <c r="L2307" s="1">
        <f t="shared" si="2314"/>
        <v>9.7978303675574395E-5</v>
      </c>
      <c r="M2307" s="1">
        <f t="shared" si="2314"/>
        <v>0.15110000388775399</v>
      </c>
      <c r="N2307" s="1">
        <f t="shared" si="2314"/>
        <v>5.48671116044167E-2</v>
      </c>
      <c r="O2307" s="1">
        <f t="shared" si="2314"/>
        <v>9.7713886041838496E-5</v>
      </c>
      <c r="P2307" s="1">
        <f>P2308</f>
        <v>0.15928066913042399</v>
      </c>
      <c r="Q2307" s="1">
        <f>Q2308</f>
        <v>0.10167235128836299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5.2136752358121003E-6</v>
      </c>
      <c r="G2308" s="1" cm="1">
        <f t="array" ref="G2308">SUMPRODUCT(([1]OUT_FinalEnergyCons!$B$4:$B$10000="var_ncap")*1,(ISNUMBER(SEARCH("SCOM-SHPLTBR",[1]OUT_FinalEnergyCons!$A$4:$A$10000)))*1,[1]OUT_FinalEnergyCons!E$4:E$10000)</f>
        <v>2.3378987975943899E-2</v>
      </c>
      <c r="H2308" s="1" cm="1">
        <f t="array" ref="H2308">SUMPRODUCT(([1]OUT_FinalEnergyCons!$B$4:$B$10000="var_ncap")*1,(ISNUMBER(SEARCH("SCOM-SHPLTBR",[1]OUT_FinalEnergyCons!$A$4:$A$10000)))*1,[1]OUT_FinalEnergyCons!F$4:F$10000)</f>
        <v>6.9040802570571497E-6</v>
      </c>
      <c r="I2308" s="1" cm="1">
        <f t="array" ref="I2308">SUMPRODUCT(([1]OUT_FinalEnergyCons!$B$4:$B$10000="var_ncap")*1,(ISNUMBER(SEARCH("SCOM-SHPLTBR",[1]OUT_FinalEnergyCons!$A$4:$A$10000)))*1,[1]OUT_FinalEnergyCons!G$4:G$10000)</f>
        <v>7.9706496898826504E-6</v>
      </c>
      <c r="J2308" s="1" cm="1">
        <f t="array" ref="J2308">SUMPRODUCT(([1]OUT_FinalEnergyCons!$B$4:$B$10000="var_ncap")*1,(ISNUMBER(SEARCH("SCOM-SHPLTBR",[1]OUT_FinalEnergyCons!$A$4:$A$10000)))*1,[1]OUT_FinalEnergyCons!H$4:H$10000)</f>
        <v>0.12522336000096801</v>
      </c>
      <c r="K2308" s="1" cm="1">
        <f t="array" ref="K2308">SUMPRODUCT(([1]OUT_FinalEnergyCons!$B$4:$B$10000="var_ncap")*1,(ISNUMBER(SEARCH("SCOM-SHPLTBR",[1]OUT_FinalEnergyCons!$A$4:$A$10000)))*1,[1]OUT_FinalEnergyCons!I$4:I$10000)</f>
        <v>5.90685867080806E-2</v>
      </c>
      <c r="L2308" s="1" cm="1">
        <f t="array" ref="L2308">SUMPRODUCT(([1]OUT_FinalEnergyCons!$B$4:$B$10000="var_ncap")*1,(ISNUMBER(SEARCH("SCOM-SHPLTBR",[1]OUT_FinalEnergyCons!$A$4:$A$10000)))*1,[1]OUT_FinalEnergyCons!J$4:J$10000)</f>
        <v>9.7978303675574395E-5</v>
      </c>
      <c r="M2308" s="1" cm="1">
        <f t="array" ref="M2308">SUMPRODUCT(([1]OUT_FinalEnergyCons!$B$4:$B$10000="var_ncap")*1,(ISNUMBER(SEARCH("SCOM-SHPLTBR",[1]OUT_FinalEnergyCons!$A$4:$A$10000)))*1,[1]OUT_FinalEnergyCons!K$4:K$10000)</f>
        <v>0.15110000388775399</v>
      </c>
      <c r="N2308" s="1" cm="1">
        <f t="array" ref="N2308">SUMPRODUCT(([1]OUT_FinalEnergyCons!$B$4:$B$10000="var_ncap")*1,(ISNUMBER(SEARCH("SCOM-SHPLTBR",[1]OUT_FinalEnergyCons!$A$4:$A$10000)))*1,[1]OUT_FinalEnergyCons!L$4:L$10000)</f>
        <v>5.48671116044167E-2</v>
      </c>
      <c r="O2308" s="1" cm="1">
        <f t="array" ref="O2308">SUMPRODUCT(([1]OUT_FinalEnergyCons!$B$4:$B$10000="var_ncap")*1,(ISNUMBER(SEARCH("SCOM-SHPLTBR",[1]OUT_FinalEnergyCons!$A$4:$A$10000)))*1,[1]OUT_FinalEnergyCons!M$4:M$10000)</f>
        <v>9.7713886041838496E-5</v>
      </c>
      <c r="P2308" s="1" cm="1">
        <f t="array" ref="P2308">SUMPRODUCT(([1]OUT_FinalEnergyCons!$B$4:$B$10000="var_ncap")*1,(ISNUMBER(SEARCH("SCOM-SHPLTBR",[1]OUT_FinalEnergyCons!$A$4:$A$10000)))*1,[1]OUT_FinalEnergyCons!N$4:N$10000)</f>
        <v>0.15928066913042399</v>
      </c>
      <c r="Q2308" s="1" cm="1">
        <f t="array" ref="Q2308">SUMPRODUCT(([1]OUT_FinalEnergyCons!$B$4:$B$10000="var_ncap")*1,(ISNUMBER(SEARCH("SCOM-SHPLTBR",[1]OUT_FinalEnergyCons!$A$4:$A$10000)))*1,[1]OUT_FinalEnergyCons!O$4:O$10000)</f>
        <v>0.10167235128836299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7.3455872905742203E-5</v>
      </c>
      <c r="G2309" s="1">
        <f t="shared" si="2315"/>
        <v>8.8121283527630295E-3</v>
      </c>
      <c r="H2309" s="1">
        <f t="shared" si="2315"/>
        <v>1.8603264056068899E-5</v>
      </c>
      <c r="I2309" s="1">
        <f t="shared" si="2315"/>
        <v>1.7701396848259999E-5</v>
      </c>
      <c r="J2309" s="1">
        <f t="shared" si="2315"/>
        <v>0.448043752175592</v>
      </c>
      <c r="K2309" s="1">
        <f t="shared" si="2315"/>
        <v>0.36935992552196101</v>
      </c>
      <c r="L2309" s="1">
        <f t="shared" si="2315"/>
        <v>0.220894715227101</v>
      </c>
      <c r="M2309" s="1">
        <f t="shared" si="2315"/>
        <v>0.44804428956932901</v>
      </c>
      <c r="N2309" s="1">
        <f t="shared" si="2315"/>
        <v>0.34187401112405003</v>
      </c>
      <c r="O2309" s="1">
        <f t="shared" si="2315"/>
        <v>0.24838148654145101</v>
      </c>
      <c r="P2309" s="1">
        <f>P2310</f>
        <v>0.47706519831576</v>
      </c>
      <c r="Q2309" s="1">
        <f>Q2310</f>
        <v>0.31285589071986503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7.3455872905742203E-5</v>
      </c>
      <c r="G2310" s="1" cm="1">
        <f t="array" ref="G2310">SUMPRODUCT(([1]OUT_FinalEnergyCons!$B$4:$B$10000="var_ncap")*1, (ISNUMBER(SEARCH("SCOM-SHSOLBR",[1]OUT_FinalEnergyCons!$A$4:$A$10000)))*1,[1]OUT_FinalEnergyCons!E$4:E$10000)</f>
        <v>8.8121283527630295E-3</v>
      </c>
      <c r="H2310" s="1" cm="1">
        <f t="array" ref="H2310">SUMPRODUCT(([1]OUT_FinalEnergyCons!$B$4:$B$10000="var_ncap")*1, (ISNUMBER(SEARCH("SCOM-SHSOLBR",[1]OUT_FinalEnergyCons!$A$4:$A$10000)))*1,[1]OUT_FinalEnergyCons!F$4:F$10000)</f>
        <v>1.8603264056068899E-5</v>
      </c>
      <c r="I2310" s="1" cm="1">
        <f t="array" ref="I2310">SUMPRODUCT(([1]OUT_FinalEnergyCons!$B$4:$B$10000="var_ncap")*1, (ISNUMBER(SEARCH("SCOM-SHSOLBR",[1]OUT_FinalEnergyCons!$A$4:$A$10000)))*1,[1]OUT_FinalEnergyCons!G$4:G$10000)</f>
        <v>1.7701396848259999E-5</v>
      </c>
      <c r="J2310" s="1" cm="1">
        <f t="array" ref="J2310">SUMPRODUCT(([1]OUT_FinalEnergyCons!$B$4:$B$10000="var_ncap")*1, (ISNUMBER(SEARCH("SCOM-SHSOLBR",[1]OUT_FinalEnergyCons!$A$4:$A$10000)))*1,[1]OUT_FinalEnergyCons!H$4:H$10000)</f>
        <v>0.448043752175592</v>
      </c>
      <c r="K2310" s="1" cm="1">
        <f t="array" ref="K2310">SUMPRODUCT(([1]OUT_FinalEnergyCons!$B$4:$B$10000="var_ncap")*1, (ISNUMBER(SEARCH("SCOM-SHSOLBR",[1]OUT_FinalEnergyCons!$A$4:$A$10000)))*1,[1]OUT_FinalEnergyCons!I$4:I$10000)</f>
        <v>0.36935992552196101</v>
      </c>
      <c r="L2310" s="1" cm="1">
        <f t="array" ref="L2310">SUMPRODUCT(([1]OUT_FinalEnergyCons!$B$4:$B$10000="var_ncap")*1, (ISNUMBER(SEARCH("SCOM-SHSOLBR",[1]OUT_FinalEnergyCons!$A$4:$A$10000)))*1,[1]OUT_FinalEnergyCons!J$4:J$10000)</f>
        <v>0.220894715227101</v>
      </c>
      <c r="M2310" s="1" cm="1">
        <f t="array" ref="M2310">SUMPRODUCT(([1]OUT_FinalEnergyCons!$B$4:$B$10000="var_ncap")*1, (ISNUMBER(SEARCH("SCOM-SHSOLBR",[1]OUT_FinalEnergyCons!$A$4:$A$10000)))*1,[1]OUT_FinalEnergyCons!K$4:K$10000)</f>
        <v>0.44804428956932901</v>
      </c>
      <c r="N2310" s="1" cm="1">
        <f t="array" ref="N2310">SUMPRODUCT(([1]OUT_FinalEnergyCons!$B$4:$B$10000="var_ncap")*1, (ISNUMBER(SEARCH("SCOM-SHSOLBR",[1]OUT_FinalEnergyCons!$A$4:$A$10000)))*1,[1]OUT_FinalEnergyCons!L$4:L$10000)</f>
        <v>0.34187401112405003</v>
      </c>
      <c r="O2310" s="1" cm="1">
        <f t="array" ref="O2310">SUMPRODUCT(([1]OUT_FinalEnergyCons!$B$4:$B$10000="var_ncap")*1, (ISNUMBER(SEARCH("SCOM-SHSOLBR",[1]OUT_FinalEnergyCons!$A$4:$A$10000)))*1,[1]OUT_FinalEnergyCons!M$4:M$10000)</f>
        <v>0.24838148654145101</v>
      </c>
      <c r="P2310" s="1" cm="1">
        <f t="array" ref="P2310">SUMPRODUCT(([1]OUT_FinalEnergyCons!$B$4:$B$10000="var_ncap")*1, (ISNUMBER(SEARCH("SCOM-SHSOLBR",[1]OUT_FinalEnergyCons!$A$4:$A$10000)))*1,[1]OUT_FinalEnergyCons!N$4:N$10000)</f>
        <v>0.47706519831576</v>
      </c>
      <c r="Q2310" s="1" cm="1">
        <f t="array" ref="Q2310">SUMPRODUCT(([1]OUT_FinalEnergyCons!$B$4:$B$10000="var_ncap")*1, (ISNUMBER(SEARCH("SCOM-SHSOLBR",[1]OUT_FinalEnergyCons!$A$4:$A$10000)))*1,[1]OUT_FinalEnergyCons!O$4:O$10000)</f>
        <v>0.31285589071986503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3.1141559569505001E-2</v>
      </c>
      <c r="J2311" s="1">
        <f t="shared" si="2316"/>
        <v>1.15161725224978E-2</v>
      </c>
      <c r="K2311" s="1">
        <f t="shared" si="2316"/>
        <v>1.1448841144141001E-2</v>
      </c>
      <c r="L2311" s="1">
        <f t="shared" si="2316"/>
        <v>1.8662207023451301E-5</v>
      </c>
      <c r="M2311" s="1">
        <f t="shared" si="2316"/>
        <v>0.13264546634090099</v>
      </c>
      <c r="N2311" s="1">
        <f t="shared" si="2316"/>
        <v>1.59852975791391E-2</v>
      </c>
      <c r="O2311" s="1">
        <f t="shared" si="2316"/>
        <v>2.2397855443336001E-2</v>
      </c>
      <c r="P2311" s="1">
        <f>P2312</f>
        <v>0.103979957388151</v>
      </c>
      <c r="Q2311" s="1">
        <f>Q2312</f>
        <v>2.58479843964496E-2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3.1141559569505001E-2</v>
      </c>
      <c r="J2312" s="1" cm="1">
        <f t="array" ref="J2312">SUMPRODUCT(([1]OUT_FinalEnergyCons!$B$4:$B$10000="var_ncap")*1, (ISNUMBER(SEARCH("SCOM-SHH2BR",[1]OUT_FinalEnergyCons!$A$4:$A$10000)))*1,[1]OUT_FinalEnergyCons!H$4:H$10000)</f>
        <v>1.15161725224978E-2</v>
      </c>
      <c r="K2312" s="1" cm="1">
        <f t="array" ref="K2312">SUMPRODUCT(([1]OUT_FinalEnergyCons!$B$4:$B$10000="var_ncap")*1, (ISNUMBER(SEARCH("SCOM-SHH2BR",[1]OUT_FinalEnergyCons!$A$4:$A$10000)))*1,[1]OUT_FinalEnergyCons!I$4:I$10000)</f>
        <v>1.1448841144141001E-2</v>
      </c>
      <c r="L2312" s="1" cm="1">
        <f t="array" ref="L2312">SUMPRODUCT(([1]OUT_FinalEnergyCons!$B$4:$B$10000="var_ncap")*1, (ISNUMBER(SEARCH("SCOM-SHH2BR",[1]OUT_FinalEnergyCons!$A$4:$A$10000)))*1,[1]OUT_FinalEnergyCons!J$4:J$10000)</f>
        <v>1.8662207023451301E-5</v>
      </c>
      <c r="M2312" s="1" cm="1">
        <f t="array" ref="M2312">SUMPRODUCT(([1]OUT_FinalEnergyCons!$B$4:$B$10000="var_ncap")*1, (ISNUMBER(SEARCH("SCOM-SHH2BR",[1]OUT_FinalEnergyCons!$A$4:$A$10000)))*1,[1]OUT_FinalEnergyCons!K$4:K$10000)</f>
        <v>0.13264546634090099</v>
      </c>
      <c r="N2312" s="1" cm="1">
        <f t="array" ref="N2312">SUMPRODUCT(([1]OUT_FinalEnergyCons!$B$4:$B$10000="var_ncap")*1, (ISNUMBER(SEARCH("SCOM-SHH2BR",[1]OUT_FinalEnergyCons!$A$4:$A$10000)))*1,[1]OUT_FinalEnergyCons!L$4:L$10000)</f>
        <v>1.59852975791391E-2</v>
      </c>
      <c r="O2312" s="1" cm="1">
        <f t="array" ref="O2312">SUMPRODUCT(([1]OUT_FinalEnergyCons!$B$4:$B$10000="var_ncap")*1, (ISNUMBER(SEARCH("SCOM-SHH2BR",[1]OUT_FinalEnergyCons!$A$4:$A$10000)))*1,[1]OUT_FinalEnergyCons!M$4:M$10000)</f>
        <v>2.2397855443336001E-2</v>
      </c>
      <c r="P2312" s="1" cm="1">
        <f t="array" ref="P2312">SUMPRODUCT(([1]OUT_FinalEnergyCons!$B$4:$B$10000="var_ncap")*1, (ISNUMBER(SEARCH("SCOM-SHH2BR",[1]OUT_FinalEnergyCons!$A$4:$A$10000)))*1,[1]OUT_FinalEnergyCons!N$4:N$10000)</f>
        <v>0.103979957388151</v>
      </c>
      <c r="Q2312" s="1" cm="1">
        <f t="array" ref="Q2312">SUMPRODUCT(([1]OUT_FinalEnergyCons!$B$4:$B$10000="var_ncap")*1, (ISNUMBER(SEARCH("SCOM-SHH2BR",[1]OUT_FinalEnergyCons!$A$4:$A$10000)))*1,[1]OUT_FinalEnergyCons!O$4:O$10000)</f>
        <v>2.58479843964496E-2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8.3139734697133501E-4</v>
      </c>
      <c r="G2313" s="3">
        <f t="shared" si="2317"/>
        <v>3.78088327798099E-4</v>
      </c>
      <c r="H2313" s="3">
        <f t="shared" si="2317"/>
        <v>2.5877828720596402E-5</v>
      </c>
      <c r="I2313" s="3">
        <f t="shared" si="2317"/>
        <v>2.012543472167409E-2</v>
      </c>
      <c r="J2313" s="3">
        <f t="shared" si="2317"/>
        <v>0.71953984696346807</v>
      </c>
      <c r="K2313" s="3">
        <f t="shared" si="2317"/>
        <v>1.059241642131203</v>
      </c>
      <c r="L2313" s="3">
        <f t="shared" ref="L2313:O2313" si="2318">SUM(L2314,L2318,L2321)</f>
        <v>1.0963199661370524</v>
      </c>
      <c r="M2313" s="3">
        <f t="shared" si="2318"/>
        <v>1.0401948800312675</v>
      </c>
      <c r="N2313" s="3">
        <f t="shared" si="2318"/>
        <v>0.61695048892040993</v>
      </c>
      <c r="O2313" s="3">
        <f t="shared" si="2318"/>
        <v>1.3266805079655184</v>
      </c>
      <c r="P2313" s="3">
        <f>SUM(P2314,P2318,P2321)</f>
        <v>1.2096160917431065</v>
      </c>
      <c r="Q2313" s="3">
        <f>SUM(Q2314,Q2318,Q2321)</f>
        <v>0.8430125842211762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8.3139734697133501E-4</v>
      </c>
      <c r="G2314" s="1" cm="1">
        <f t="array" ref="G2314">SUMPRODUCT(ISNUMBER(SEARCH("SUP_ELCH2*",[1]OUT_SyntheticFuels!$C$4:$C$1000))*1,("var_ncap"=[1]OUT_SyntheticFuels!$B$4:$B$1000)*1,[1]OUT_SyntheticFuels!F$4:F$1000)</f>
        <v>3.78088327798099E-4</v>
      </c>
      <c r="H2314" s="1" cm="1">
        <f t="array" ref="H2314">SUMPRODUCT(ISNUMBER(SEARCH("SUP_ELCH2*",[1]OUT_SyntheticFuels!$C$4:$C$1000))*1,("var_ncap"=[1]OUT_SyntheticFuels!$B$4:$B$1000)*1,[1]OUT_SyntheticFuels!G$4:G$1000)</f>
        <v>2.5877828720596402E-5</v>
      </c>
      <c r="I2314" s="1" cm="1">
        <f t="array" ref="I2314">SUMPRODUCT(ISNUMBER(SEARCH("SUP_ELCH2*",[1]OUT_SyntheticFuels!$C$4:$C$1000))*1,("var_ncap"=[1]OUT_SyntheticFuels!$B$4:$B$1000)*1,[1]OUT_SyntheticFuels!H$4:H$1000)</f>
        <v>1.977624512930333E-2</v>
      </c>
      <c r="J2314" s="1" cm="1">
        <f t="array" ref="J2314">SUMPRODUCT(ISNUMBER(SEARCH("SUP_ELCH2*",[1]OUT_SyntheticFuels!$C$4:$C$1000))*1,("var_ncap"=[1]OUT_SyntheticFuels!$B$4:$B$1000)*1,[1]OUT_SyntheticFuels!I$4:I$1000)</f>
        <v>0.67161133676657969</v>
      </c>
      <c r="K2314" s="1" cm="1">
        <f t="array" ref="K2314">SUMPRODUCT(ISNUMBER(SEARCH("SUP_ELCH2*",[1]OUT_SyntheticFuels!$C$4:$C$1000))*1,("var_ncap"=[1]OUT_SyntheticFuels!$B$4:$B$1000)*1,[1]OUT_SyntheticFuels!J$4:J$1000)</f>
        <v>1.0592294489174592</v>
      </c>
      <c r="L2314" s="1" cm="1">
        <f t="array" ref="L2314">SUMPRODUCT(ISNUMBER(SEARCH("SUP_ELCH2*",[1]OUT_SyntheticFuels!$C$4:$C$1000))*1,("var_ncap"=[1]OUT_SyntheticFuels!$B$4:$B$1000)*1,[1]OUT_SyntheticFuels!K$4:K$1000)</f>
        <v>1.0963021349999957</v>
      </c>
      <c r="M2314" s="1" cm="1">
        <f t="array" ref="M2314">SUMPRODUCT(ISNUMBER(SEARCH("SUP_ELCH2*",[1]OUT_SyntheticFuels!$C$4:$C$1000))*1,("var_ncap"=[1]OUT_SyntheticFuels!$B$4:$B$1000)*1,[1]OUT_SyntheticFuels!L$4:L$1000)</f>
        <v>0.98568722848192492</v>
      </c>
      <c r="N2314" s="1" cm="1">
        <f t="array" ref="N2314">SUMPRODUCT(ISNUMBER(SEARCH("SUP_ELCH2*",[1]OUT_SyntheticFuels!$C$4:$C$1000))*1,("var_ncap"=[1]OUT_SyntheticFuels!$B$4:$B$1000)*1,[1]OUT_SyntheticFuels!M$4:M$1000)</f>
        <v>0.47726187459591651</v>
      </c>
      <c r="O2314" s="1" cm="1">
        <f t="array" ref="O2314">SUMPRODUCT(ISNUMBER(SEARCH("SUP_ELCH2*",[1]OUT_SyntheticFuels!$C$4:$C$1000))*1,("var_ncap"=[1]OUT_SyntheticFuels!$B$4:$B$1000)*1,[1]OUT_SyntheticFuels!N$4:N$1000)</f>
        <v>1.3225605910481262</v>
      </c>
      <c r="P2314" s="1" cm="1">
        <f t="array" ref="P2314">SUMPRODUCT(ISNUMBER(SEARCH("SUP_ELCH2*",[1]OUT_SyntheticFuels!$C$4:$C$1000))*1,("var_ncap"=[1]OUT_SyntheticFuels!$B$4:$B$1000)*1,[1]OUT_SyntheticFuels!O$4:O$1000)</f>
        <v>1.1187594556381246</v>
      </c>
      <c r="Q2314" s="1" cm="1">
        <f t="array" ref="Q2314">SUMPRODUCT(ISNUMBER(SEARCH("SUP_ELCH2*",[1]OUT_SyntheticFuels!$C$4:$C$1000))*1,("var_ncap"=[1]OUT_SyntheticFuels!$B$4:$B$1000)*1,[1]OUT_SyntheticFuels!P$4:P$1000)</f>
        <v>0.83947974022275307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8.3139734697133501E-4</v>
      </c>
      <c r="G2315" s="1">
        <f t="shared" si="2321"/>
        <v>3.78088327798099E-4</v>
      </c>
      <c r="H2315" s="1">
        <f t="shared" si="2321"/>
        <v>2.5877828720596402E-5</v>
      </c>
      <c r="I2315" s="1">
        <f t="shared" si="2321"/>
        <v>1.97515598592636E-2</v>
      </c>
      <c r="J2315" s="1">
        <f t="shared" si="2321"/>
        <v>0.67157614768322105</v>
      </c>
      <c r="K2315" s="1">
        <f t="shared" si="2321"/>
        <v>0.39775653661179899</v>
      </c>
      <c r="L2315" s="1">
        <f t="shared" ref="L2315:O2315" si="2322">L2314-L2316-L2317</f>
        <v>0.51239108894295116</v>
      </c>
      <c r="M2315" s="1">
        <f t="shared" si="2322"/>
        <v>0.94679786296600799</v>
      </c>
      <c r="N2315" s="1">
        <f t="shared" si="2322"/>
        <v>0.38988330126160298</v>
      </c>
      <c r="O2315" s="1">
        <f t="shared" si="2322"/>
        <v>0.74706817593452213</v>
      </c>
      <c r="P2315" s="1">
        <f>P2314-P2316-P2317</f>
        <v>0.53586704722922596</v>
      </c>
      <c r="Q2315" s="1">
        <f>Q2314-Q2316-Q2317</f>
        <v>0.79791673394933804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2.4685270039730101E-5</v>
      </c>
      <c r="J2316" s="1" cm="1">
        <f t="array" ref="J2316">SUMPRODUCT(ISNUMBER(SEARCH("SUP_ELCH2*D",[1]OUT_SyntheticFuels!$C$4:$C$1000))*1,("var_ncap"=[1]OUT_SyntheticFuels!$B$4:$B$1000)*1,[1]OUT_SyntheticFuels!I$4:I$1000)</f>
        <v>3.5189083358598701E-5</v>
      </c>
      <c r="K2316" s="1" cm="1">
        <f t="array" ref="K2316">SUMPRODUCT(ISNUMBER(SEARCH("SUP_ELCH2*D",[1]OUT_SyntheticFuels!$C$4:$C$1000))*1,("var_ncap"=[1]OUT_SyntheticFuels!$B$4:$B$1000)*1,[1]OUT_SyntheticFuels!J$4:J$1000)</f>
        <v>0.65935918923153902</v>
      </c>
      <c r="L2316" s="1" cm="1">
        <f t="array" ref="L2316">SUMPRODUCT(ISNUMBER(SEARCH("SUP_ELCH2*D",[1]OUT_SyntheticFuels!$C$4:$C$1000))*1,("var_ncap"=[1]OUT_SyntheticFuels!$B$4:$B$1000)*1,[1]OUT_SyntheticFuels!K$4:K$1000)</f>
        <v>0.58286431652602999</v>
      </c>
      <c r="M2316" s="1" cm="1">
        <f t="array" ref="M2316">SUMPRODUCT(ISNUMBER(SEARCH("SUP_ELCH2*D",[1]OUT_SyntheticFuels!$C$4:$C$1000))*1,("var_ncap"=[1]OUT_SyntheticFuels!$B$4:$B$1000)*1,[1]OUT_SyntheticFuels!L$4:L$1000)</f>
        <v>3.5107137213578103E-2</v>
      </c>
      <c r="N2316" s="1" cm="1">
        <f t="array" ref="N2316">SUMPRODUCT(ISNUMBER(SEARCH("SUP_ELCH2*D",[1]OUT_SyntheticFuels!$C$4:$C$1000))*1,("var_ncap"=[1]OUT_SyntheticFuels!$B$4:$B$1000)*1,[1]OUT_SyntheticFuels!M$4:M$1000)</f>
        <v>8.7357171828257696E-2</v>
      </c>
      <c r="O2316" s="1" cm="1">
        <f t="array" ref="O2316">SUMPRODUCT(ISNUMBER(SEARCH("SUP_ELCH2*D",[1]OUT_SyntheticFuels!$C$4:$C$1000))*1,("var_ncap"=[1]OUT_SyntheticFuels!$B$4:$B$1000)*1,[1]OUT_SyntheticFuels!N$4:N$1000)</f>
        <v>0.57204268234812405</v>
      </c>
      <c r="P2316" s="1" cm="1">
        <f t="array" ref="P2316">SUMPRODUCT(ISNUMBER(SEARCH("SUP_ELCH2*D",[1]OUT_SyntheticFuels!$C$4:$C$1000))*1,("var_ncap"=[1]OUT_SyntheticFuels!$B$4:$B$1000)*1,[1]OUT_SyntheticFuels!O$4:O$1000)</f>
        <v>0.58284895571004003</v>
      </c>
      <c r="Q2316" s="1" cm="1">
        <f t="array" ref="Q2316">SUMPRODUCT(ISNUMBER(SEARCH("SUP_ELCH2*D",[1]OUT_SyntheticFuels!$C$4:$C$1000))*1,("var_ncap"=[1]OUT_SyntheticFuels!$B$4:$B$1000)*1,[1]OUT_SyntheticFuels!P$4:P$1000)</f>
        <v>3.5183122031041097E-2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2.1137230741211598E-3</v>
      </c>
      <c r="L2317" s="1" cm="1">
        <f t="array" ref="L2317">SUMPRODUCT(ISNUMBER(SEARCH("SUP_ELCH2*SOEC*",[1]OUT_SyntheticFuels!$C$4:$C$1000))*1,("var_ncap"=[1]OUT_SyntheticFuels!$B$4:$B$1000)*1,[1]OUT_SyntheticFuels!K$4:K$1000)</f>
        <v>1.0467295310145599E-3</v>
      </c>
      <c r="M2317" s="1" cm="1">
        <f t="array" ref="M2317">SUMPRODUCT(ISNUMBER(SEARCH("SUP_ELCH2*SOEC*",[1]OUT_SyntheticFuels!$C$4:$C$1000))*1,("var_ncap"=[1]OUT_SyntheticFuels!$B$4:$B$1000)*1,[1]OUT_SyntheticFuels!L$4:L$1000)</f>
        <v>3.7822283023388301E-3</v>
      </c>
      <c r="N2317" s="1" cm="1">
        <f t="array" ref="N2317">SUMPRODUCT(ISNUMBER(SEARCH("SUP_ELCH2*SOEC*",[1]OUT_SyntheticFuels!$C$4:$C$1000))*1,("var_ncap"=[1]OUT_SyntheticFuels!$B$4:$B$1000)*1,[1]OUT_SyntheticFuels!M$4:M$1000)</f>
        <v>2.1401506055835299E-5</v>
      </c>
      <c r="O2317" s="1" cm="1">
        <f t="array" ref="O2317">SUMPRODUCT(ISNUMBER(SEARCH("SUP_ELCH2*SOEC*",[1]OUT_SyntheticFuels!$C$4:$C$1000))*1,("var_ncap"=[1]OUT_SyntheticFuels!$B$4:$B$1000)*1,[1]OUT_SyntheticFuels!N$4:N$1000)</f>
        <v>3.4497327654800501E-3</v>
      </c>
      <c r="P2317" s="1" cm="1">
        <f t="array" ref="P2317">SUMPRODUCT(ISNUMBER(SEARCH("SUP_ELCH2*SOEC*",[1]OUT_SyntheticFuels!$C$4:$C$1000))*1,("var_ncap"=[1]OUT_SyntheticFuels!$B$4:$B$1000)*1,[1]OUT_SyntheticFuels!O$4:O$1000)</f>
        <v>4.3452698858642699E-5</v>
      </c>
      <c r="Q2317" s="1" cm="1">
        <f t="array" ref="Q2317">SUMPRODUCT(ISNUMBER(SEARCH("SUP_ELCH2*SOEC*",[1]OUT_SyntheticFuels!$C$4:$C$1000))*1,("var_ncap"=[1]OUT_SyntheticFuels!$B$4:$B$1000)*1,[1]OUT_SyntheticFuels!P$4:P$1000)</f>
        <v>6.3798842423739297E-3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3.02853510727221E-6</v>
      </c>
      <c r="J2318" s="1">
        <f t="shared" si="2323"/>
        <v>4.6777287641277197E-6</v>
      </c>
      <c r="K2318" s="1">
        <f t="shared" si="2323"/>
        <v>9.8188048879384409E-6</v>
      </c>
      <c r="L2318" s="1">
        <f t="shared" ref="L2318:O2318" si="2324">SUM(L2319:L2320)</f>
        <v>1.400942965212249E-5</v>
      </c>
      <c r="M2318" s="1">
        <f t="shared" si="2324"/>
        <v>9.0824514399496506E-4</v>
      </c>
      <c r="N2318" s="1">
        <f t="shared" si="2324"/>
        <v>2.2305555725130373E-5</v>
      </c>
      <c r="O2318" s="1">
        <f t="shared" si="2324"/>
        <v>3.6902191589900099E-4</v>
      </c>
      <c r="P2318" s="1">
        <f>SUM(P2319:P2320)</f>
        <v>3.9274782787129499E-5</v>
      </c>
      <c r="Q2318" s="1">
        <f>SUM(Q2319:Q2320)</f>
        <v>1.4381045220219311E-3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3.02853510727221E-6</v>
      </c>
      <c r="J2319" s="1" cm="1">
        <f t="array" ref="J2319">SUMPRODUCT(ISNUMBER(SEARCH("SUP_NGAH2",[1]OUT_SyntheticFuels!$C$4:$C$1000))*1,("var_ncap"=[1]OUT_SyntheticFuels!$B$4:$B$1000)*1,[1]OUT_SyntheticFuels!I$4:I$1000)-J2320</f>
        <v>4.6777287641277197E-6</v>
      </c>
      <c r="K2319" s="1" cm="1">
        <f t="array" ref="K2319">SUMPRODUCT(ISNUMBER(SEARCH("SUP_NGAH2",[1]OUT_SyntheticFuels!$C$4:$C$1000))*1,("var_ncap"=[1]OUT_SyntheticFuels!$B$4:$B$1000)*1,[1]OUT_SyntheticFuels!J$4:J$1000)-K2320</f>
        <v>5.8672831032740905E-6</v>
      </c>
      <c r="L2319" s="1" cm="1">
        <f t="array" ref="L2319">SUMPRODUCT(ISNUMBER(SEARCH("SUP_NGAH2",[1]OUT_SyntheticFuels!$C$4:$C$1000))*1,("var_ncap"=[1]OUT_SyntheticFuels!$B$4:$B$1000)*1,[1]OUT_SyntheticFuels!K$4:K$1000)-L2320</f>
        <v>9.6503888976343402E-6</v>
      </c>
      <c r="M2319" s="1" cm="1">
        <f t="array" ref="M2319">SUMPRODUCT(ISNUMBER(SEARCH("SUP_NGAH2",[1]OUT_SyntheticFuels!$C$4:$C$1000))*1,("var_ncap"=[1]OUT_SyntheticFuels!$B$4:$B$1000)*1,[1]OUT_SyntheticFuels!L$4:L$1000)-M2320</f>
        <v>5.0507172284032205E-4</v>
      </c>
      <c r="N2319" s="1" cm="1">
        <f t="array" ref="N2319">SUMPRODUCT(ISNUMBER(SEARCH("SUP_NGAH2",[1]OUT_SyntheticFuels!$C$4:$C$1000))*1,("var_ncap"=[1]OUT_SyntheticFuels!$B$4:$B$1000)*1,[1]OUT_SyntheticFuels!M$4:M$1000)-N2320</f>
        <v>1.6145006372343702E-5</v>
      </c>
      <c r="O2319" s="1" cm="1">
        <f t="array" ref="O2319">SUMPRODUCT(ISNUMBER(SEARCH("SUP_NGAH2",[1]OUT_SyntheticFuels!$C$4:$C$1000))*1,("var_ncap"=[1]OUT_SyntheticFuels!$B$4:$B$1000)*1,[1]OUT_SyntheticFuels!N$4:N$1000)-O2320</f>
        <v>2.6753652469758298E-4</v>
      </c>
      <c r="P2319" s="1" cm="1">
        <f t="array" ref="P2319">SUMPRODUCT(ISNUMBER(SEARCH("SUP_NGAH2",[1]OUT_SyntheticFuels!$C$4:$C$1000))*1,("var_ncap"=[1]OUT_SyntheticFuels!$B$4:$B$1000)*1,[1]OUT_SyntheticFuels!O$4:O$1000)-P2320</f>
        <v>2.7500501105477897E-5</v>
      </c>
      <c r="Q2319" s="1" cm="1">
        <f t="array" ref="Q2319">SUMPRODUCT(ISNUMBER(SEARCH("SUP_NGAH2",[1]OUT_SyntheticFuels!$C$4:$C$1000))*1,("var_ncap"=[1]OUT_SyntheticFuels!$B$4:$B$1000)*1,[1]OUT_SyntheticFuels!P$4:P$1000)-Q2320</f>
        <v>9.9962295363852809E-4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3.9515217846643504E-6</v>
      </c>
      <c r="L2320" s="1" cm="1">
        <f t="array" ref="L2320">SUMPRODUCT(ISNUMBER(SEARCH("SUP_NGAH2CCS",[1]OUT_SyntheticFuels!$C$4:$C$1000))*1,("var_ncap"=[1]OUT_SyntheticFuels!$B$4:$B$1000)*1,[1]OUT_SyntheticFuels!K$4:K$1000)</f>
        <v>4.3590407544881497E-6</v>
      </c>
      <c r="M2320" s="1" cm="1">
        <f t="array" ref="M2320">SUMPRODUCT(ISNUMBER(SEARCH("SUP_NGAH2CCS",[1]OUT_SyntheticFuels!$C$4:$C$1000))*1,("var_ncap"=[1]OUT_SyntheticFuels!$B$4:$B$1000)*1,[1]OUT_SyntheticFuels!L$4:L$1000)</f>
        <v>4.03173421154643E-4</v>
      </c>
      <c r="N2320" s="1" cm="1">
        <f t="array" ref="N2320">SUMPRODUCT(ISNUMBER(SEARCH("SUP_NGAH2CCS",[1]OUT_SyntheticFuels!$C$4:$C$1000))*1,("var_ncap"=[1]OUT_SyntheticFuels!$B$4:$B$1000)*1,[1]OUT_SyntheticFuels!M$4:M$1000)</f>
        <v>6.16054935278667E-6</v>
      </c>
      <c r="O2320" s="1" cm="1">
        <f t="array" ref="O2320">SUMPRODUCT(ISNUMBER(SEARCH("SUP_NGAH2CCS",[1]OUT_SyntheticFuels!$C$4:$C$1000))*1,("var_ncap"=[1]OUT_SyntheticFuels!$B$4:$B$1000)*1,[1]OUT_SyntheticFuels!N$4:N$1000)</f>
        <v>1.01485391201418E-4</v>
      </c>
      <c r="P2320" s="1" cm="1">
        <f t="array" ref="P2320">SUMPRODUCT(ISNUMBER(SEARCH("SUP_NGAH2CCS",[1]OUT_SyntheticFuels!$C$4:$C$1000))*1,("var_ncap"=[1]OUT_SyntheticFuels!$B$4:$B$1000)*1,[1]OUT_SyntheticFuels!O$4:O$1000)</f>
        <v>1.17742816816516E-5</v>
      </c>
      <c r="Q2320" s="1" cm="1">
        <f t="array" ref="Q2320">SUMPRODUCT(ISNUMBER(SEARCH("SUP_NGAH2CCS",[1]OUT_SyntheticFuels!$C$4:$C$1000))*1,("var_ncap"=[1]OUT_SyntheticFuels!$B$4:$B$1000)*1,[1]OUT_SyntheticFuels!P$4:P$1000)</f>
        <v>4.3848156838340301E-4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3.4616105726348702E-4</v>
      </c>
      <c r="J2321" s="1">
        <f t="shared" si="2325"/>
        <v>4.7923832468124303E-2</v>
      </c>
      <c r="K2321" s="1">
        <f t="shared" si="2325"/>
        <v>2.3744088557552702E-6</v>
      </c>
      <c r="L2321" s="1">
        <f t="shared" ref="L2321:O2321" si="2326">SUM(L2322:L2323)</f>
        <v>3.8217074046359103E-6</v>
      </c>
      <c r="M2321" s="1">
        <f t="shared" si="2326"/>
        <v>5.3599406405347605E-2</v>
      </c>
      <c r="N2321" s="1">
        <f t="shared" si="2326"/>
        <v>0.13966630876876829</v>
      </c>
      <c r="O2321" s="1">
        <f t="shared" si="2326"/>
        <v>3.7508950014933881E-3</v>
      </c>
      <c r="P2321" s="1">
        <f>SUM(P2322:P2323)</f>
        <v>9.0817361322194784E-2</v>
      </c>
      <c r="Q2321" s="1">
        <f>SUM(Q2322:Q2323)</f>
        <v>2.0947394764011672E-3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3.4616105726348702E-4</v>
      </c>
      <c r="J2322" s="1" cm="1">
        <f t="array" ref="J2322">SUMPRODUCT(ISNUMBER(SEARCH("SUP_WODH2",[1]OUT_SyntheticFuels!$C$4:$C$1000))*1,("var_ncap"=[1]OUT_SyntheticFuels!$B$4:$B$1000)*1,[1]OUT_SyntheticFuels!I$4:I$1000)-J2323</f>
        <v>4.7923832468124303E-2</v>
      </c>
      <c r="K2322" s="1" cm="1">
        <f t="array" ref="K2322">SUMPRODUCT(ISNUMBER(SEARCH("SUP_WODH2",[1]OUT_SyntheticFuels!$C$4:$C$1000))*1,("var_ncap"=[1]OUT_SyntheticFuels!$B$4:$B$1000)*1,[1]OUT_SyntheticFuels!J$4:J$1000)-K2323</f>
        <v>2.3744088557552702E-6</v>
      </c>
      <c r="L2322" s="1" cm="1">
        <f t="array" ref="L2322">SUMPRODUCT(ISNUMBER(SEARCH("SUP_WODH2",[1]OUT_SyntheticFuels!$C$4:$C$1000))*1,("var_ncap"=[1]OUT_SyntheticFuels!$B$4:$B$1000)*1,[1]OUT_SyntheticFuels!K$4:K$1000)-L2323</f>
        <v>3.8217074046359103E-6</v>
      </c>
      <c r="M2322" s="1" cm="1">
        <f t="array" ref="M2322">SUMPRODUCT(ISNUMBER(SEARCH("SUP_WODH2",[1]OUT_SyntheticFuels!$C$4:$C$1000))*1,("var_ncap"=[1]OUT_SyntheticFuels!$B$4:$B$1000)*1,[1]OUT_SyntheticFuels!L$4:L$1000)-M2323</f>
        <v>3.4928507173029311E-6</v>
      </c>
      <c r="N2322" s="1" cm="1">
        <f t="array" ref="N2322">SUMPRODUCT(ISNUMBER(SEARCH("SUP_WODH2",[1]OUT_SyntheticFuels!$C$4:$C$1000))*1,("var_ncap"=[1]OUT_SyntheticFuels!$B$4:$B$1000)*1,[1]OUT_SyntheticFuels!M$4:M$1000)-N2323</f>
        <v>4.4450998752942894E-6</v>
      </c>
      <c r="O2322" s="1" cm="1">
        <f t="array" ref="O2322">SUMPRODUCT(ISNUMBER(SEARCH("SUP_WODH2",[1]OUT_SyntheticFuels!$C$4:$C$1000))*1,("var_ncap"=[1]OUT_SyntheticFuels!$B$4:$B$1000)*1,[1]OUT_SyntheticFuels!N$4:N$1000)-O2323</f>
        <v>2.569123248558681E-4</v>
      </c>
      <c r="P2322" s="1" cm="1">
        <f t="array" ref="P2322">SUMPRODUCT(ISNUMBER(SEARCH("SUP_WODH2",[1]OUT_SyntheticFuels!$C$4:$C$1000))*1,("var_ncap"=[1]OUT_SyntheticFuels!$B$4:$B$1000)*1,[1]OUT_SyntheticFuels!O$4:O$1000)-P2323</f>
        <v>5.2073576584793502E-6</v>
      </c>
      <c r="Q2322" s="1" cm="1">
        <f t="array" ref="Q2322">SUMPRODUCT(ISNUMBER(SEARCH("SUP_WODH2",[1]OUT_SyntheticFuels!$C$4:$C$1000))*1,("var_ncap"=[1]OUT_SyntheticFuels!$B$4:$B$1000)*1,[1]OUT_SyntheticFuels!P$4:P$1000)-Q2323</f>
        <v>2.4772918534572718E-4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5.3595913554630302E-2</v>
      </c>
      <c r="N2323" s="1" cm="1">
        <f t="array" ref="N2323">SUMPRODUCT(ISNUMBER(SEARCH("SUP_WODH2CCS",[1]OUT_SyntheticFuels!$C$4:$C$1000))*1,("var_ncap"=[1]OUT_SyntheticFuels!$B$4:$B$1000)*1,[1]OUT_SyntheticFuels!M$4:M$1000)</f>
        <v>0.13966186366889299</v>
      </c>
      <c r="O2323" s="1" cm="1">
        <f t="array" ref="O2323">SUMPRODUCT(ISNUMBER(SEARCH("SUP_WODH2CCS",[1]OUT_SyntheticFuels!$C$4:$C$1000))*1,("var_ncap"=[1]OUT_SyntheticFuels!$B$4:$B$1000)*1,[1]OUT_SyntheticFuels!N$4:N$1000)</f>
        <v>3.49398267663752E-3</v>
      </c>
      <c r="P2323" s="1" cm="1">
        <f t="array" ref="P2323">SUMPRODUCT(ISNUMBER(SEARCH("SUP_WODH2CCS",[1]OUT_SyntheticFuels!$C$4:$C$1000))*1,("var_ncap"=[1]OUT_SyntheticFuels!$B$4:$B$1000)*1,[1]OUT_SyntheticFuels!O$4:O$1000)</f>
        <v>9.0812153964536305E-2</v>
      </c>
      <c r="Q2323" s="1" cm="1">
        <f t="array" ref="Q2323">SUMPRODUCT(ISNUMBER(SEARCH("SUP_WODH2CCS",[1]OUT_SyntheticFuels!$C$4:$C$1000))*1,("var_ncap"=[1]OUT_SyntheticFuels!$B$4:$B$1000)*1,[1]OUT_SyntheticFuels!P$4:P$1000)</f>
        <v>1.84701029105544E-3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1.61247799275104E-6</v>
      </c>
      <c r="G2325" s="7" cm="1">
        <f t="array" ref="G2325">SUMPRODUCT(("CT_CWODBDS"=[1]OUT_SyntheticFuels!$C$4:$C$1000)*1,("var_ncap"=[1]OUT_SyntheticFuels!$B$4:$B$1000)*1,[1]OUT_SyntheticFuels!F$4:F$1000)</f>
        <v>7.7656058817759695E-7</v>
      </c>
      <c r="H2325" s="7" cm="1">
        <f t="array" ref="H2325">SUMPRODUCT(("CT_CWODBDS"=[1]OUT_SyntheticFuels!$C$4:$C$1000)*1,("var_ncap"=[1]OUT_SyntheticFuels!$B$4:$B$1000)*1,[1]OUT_SyntheticFuels!G$4:G$1000)</f>
        <v>9.34075064033012E-7</v>
      </c>
      <c r="I2325" s="7" cm="1">
        <f t="array" ref="I2325">SUMPRODUCT(("CT_CWODBDS"=[1]OUT_SyntheticFuels!$C$4:$C$1000)*1,("var_ncap"=[1]OUT_SyntheticFuels!$B$4:$B$1000)*1,[1]OUT_SyntheticFuels!H$4:H$1000)</f>
        <v>5.3376463662222597E-7</v>
      </c>
      <c r="J2325" s="7" cm="1">
        <f t="array" ref="J2325">SUMPRODUCT(("CT_CWODBDS"=[1]OUT_SyntheticFuels!$C$4:$C$1000)*1,("var_ncap"=[1]OUT_SyntheticFuels!$B$4:$B$1000)*1,[1]OUT_SyntheticFuels!I$4:I$1000)</f>
        <v>1.4981569978984001E-4</v>
      </c>
      <c r="K2325" s="7" cm="1">
        <f t="array" ref="K2325">SUMPRODUCT(("CT_CWODBDS"=[1]OUT_SyntheticFuels!$C$4:$C$1000)*1,("var_ncap"=[1]OUT_SyntheticFuels!$B$4:$B$1000)*1,[1]OUT_SyntheticFuels!J$4:J$1000)</f>
        <v>1.0893566628746699E-5</v>
      </c>
      <c r="L2325" s="7" cm="1">
        <f t="array" ref="L2325">SUMPRODUCT(("CT_CWODBDS"=[1]OUT_SyntheticFuels!$C$4:$C$1000)*1,("var_ncap"=[1]OUT_SyntheticFuels!$B$4:$B$1000)*1,[1]OUT_SyntheticFuels!K$4:K$1000)</f>
        <v>7.10900622159482E-6</v>
      </c>
      <c r="M2325" s="7" cm="1">
        <f t="array" ref="M2325">SUMPRODUCT(("CT_CWODBDS"=[1]OUT_SyntheticFuels!$C$4:$C$1000)*1,("var_ncap"=[1]OUT_SyntheticFuels!$B$4:$B$1000)*1,[1]OUT_SyntheticFuels!L$4:L$1000)</f>
        <v>9.4641320112712194E-5</v>
      </c>
      <c r="N2325" s="7" cm="1">
        <f t="array" ref="N2325">SUMPRODUCT(("CT_CWODBDS"=[1]OUT_SyntheticFuels!$C$4:$C$1000)*1,("var_ncap"=[1]OUT_SyntheticFuels!$B$4:$B$1000)*1,[1]OUT_SyntheticFuels!M$4:M$1000)</f>
        <v>1.51270078351698E-5</v>
      </c>
      <c r="O2325" s="7" cm="1">
        <f t="array" ref="O2325">SUMPRODUCT(("CT_CWODBDS"=[1]OUT_SyntheticFuels!$C$4:$C$1000)*1,("var_ncap"=[1]OUT_SyntheticFuels!$B$4:$B$1000)*1,[1]OUT_SyntheticFuels!N$4:N$1000)</f>
        <v>2.7289517964784E-4</v>
      </c>
      <c r="P2325" s="7" cm="1">
        <f t="array" ref="P2325">SUMPRODUCT(("CT_CWODBDS"=[1]OUT_SyntheticFuels!$C$4:$C$1000)*1,("var_ncap"=[1]OUT_SyntheticFuels!$B$4:$B$1000)*1,[1]OUT_SyntheticFuels!O$4:O$1000)</f>
        <v>3.7535391576688898E-6</v>
      </c>
      <c r="Q2325" s="7" cm="1">
        <f t="array" ref="Q2325">SUMPRODUCT(("CT_CWODBDS"=[1]OUT_SyntheticFuels!$C$4:$C$1000)*1,("var_ncap"=[1]OUT_SyntheticFuels!$B$4:$B$1000)*1,[1]OUT_SyntheticFuels!P$4:P$1000)</f>
        <v>2.3012929384671799E-4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1.29668741665706E-4</v>
      </c>
      <c r="L2326" s="7" cm="1">
        <f t="array" ref="L2326">SUMPRODUCT(("CT_CWODBDSCCS"=[1]OUT_SyntheticFuels!$C$4:$C$1000)*1,("var_ncap"=[1]OUT_SyntheticFuels!$B$4:$B$1000)*1,[1]OUT_SyntheticFuels!K$4:K$1000)</f>
        <v>7.0918339069255706E-5</v>
      </c>
      <c r="M2326" s="7" cm="1">
        <f t="array" ref="M2326">SUMPRODUCT(("CT_CWODBDSCCS"=[1]OUT_SyntheticFuels!$C$4:$C$1000)*1,("var_ncap"=[1]OUT_SyntheticFuels!$B$4:$B$1000)*1,[1]OUT_SyntheticFuels!L$4:L$1000)</f>
        <v>0.21132679805624199</v>
      </c>
      <c r="N2326" s="7" cm="1">
        <f t="array" ref="N2326">SUMPRODUCT(("CT_CWODBDSCCS"=[1]OUT_SyntheticFuels!$C$4:$C$1000)*1,("var_ncap"=[1]OUT_SyntheticFuels!$B$4:$B$1000)*1,[1]OUT_SyntheticFuels!M$4:M$1000)</f>
        <v>3.4297345381871297E-5</v>
      </c>
      <c r="O2326" s="7" cm="1">
        <f t="array" ref="O2326">SUMPRODUCT(("CT_CWODBDSCCS"=[1]OUT_SyntheticFuels!$C$4:$C$1000)*1,("var_ncap"=[1]OUT_SyntheticFuels!$B$4:$B$1000)*1,[1]OUT_SyntheticFuels!N$4:N$1000)</f>
        <v>6.4452743039050399E-6</v>
      </c>
      <c r="P2326" s="7" cm="1">
        <f t="array" ref="P2326">SUMPRODUCT(("CT_CWODBDSCCS"=[1]OUT_SyntheticFuels!$C$4:$C$1000)*1,("var_ncap"=[1]OUT_SyntheticFuels!$B$4:$B$1000)*1,[1]OUT_SyntheticFuels!O$4:O$1000)</f>
        <v>2.9370224781604702E-5</v>
      </c>
      <c r="Q2326" s="7" cm="1">
        <f t="array" ref="Q2326">SUMPRODUCT(("CT_CWODBDSCCS"=[1]OUT_SyntheticFuels!$C$4:$C$1000)*1,("var_ncap"=[1]OUT_SyntheticFuels!$B$4:$B$1000)*1,[1]OUT_SyntheticFuels!P$4:P$1000)</f>
        <v>0.204911520932963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8.39140707657972E-3</v>
      </c>
      <c r="G2327" s="7" cm="1">
        <f t="array" ref="G2327">SUMPRODUCT(("CT_CWODETH"=[1]OUT_SyntheticFuels!$C$4:$C$1000)*1,("var_ncap"=[1]OUT_SyntheticFuels!$B$4:$B$1000)*1,[1]OUT_SyntheticFuels!F$4:F$1000)</f>
        <v>2.4680396278490999E-6</v>
      </c>
      <c r="H2327" s="7" cm="1">
        <f t="array" ref="H2327">SUMPRODUCT(("CT_CWODETH"=[1]OUT_SyntheticFuels!$C$4:$C$1000)*1,("var_ncap"=[1]OUT_SyntheticFuels!$B$4:$B$1000)*1,[1]OUT_SyntheticFuels!G$4:G$1000)</f>
        <v>2.99232697532185E-2</v>
      </c>
      <c r="I2327" s="7" cm="1">
        <f t="array" ref="I2327">SUMPRODUCT(("CT_CWODETH"=[1]OUT_SyntheticFuels!$C$4:$C$1000)*1,("var_ncap"=[1]OUT_SyntheticFuels!$B$4:$B$1000)*1,[1]OUT_SyntheticFuels!H$4:H$1000)</f>
        <v>3.4006272038274699E-7</v>
      </c>
      <c r="J2327" s="7" cm="1">
        <f t="array" ref="J2327">SUMPRODUCT(("CT_CWODETH"=[1]OUT_SyntheticFuels!$C$4:$C$1000)*1,("var_ncap"=[1]OUT_SyntheticFuels!$B$4:$B$1000)*1,[1]OUT_SyntheticFuels!I$4:I$1000)</f>
        <v>2.81780007484894E-6</v>
      </c>
      <c r="K2327" s="7" cm="1">
        <f t="array" ref="K2327">SUMPRODUCT(("CT_CWODETH"=[1]OUT_SyntheticFuels!$C$4:$C$1000)*1,("var_ncap"=[1]OUT_SyntheticFuels!$B$4:$B$1000)*1,[1]OUT_SyntheticFuels!J$4:J$1000)</f>
        <v>2.6827628958601901E-6</v>
      </c>
      <c r="L2327" s="7" cm="1">
        <f t="array" ref="L2327">SUMPRODUCT(("CT_CWODETH"=[1]OUT_SyntheticFuels!$C$4:$C$1000)*1,("var_ncap"=[1]OUT_SyntheticFuels!$B$4:$B$1000)*1,[1]OUT_SyntheticFuels!K$4:K$1000)</f>
        <v>5.78794249545622E-5</v>
      </c>
      <c r="M2327" s="7" cm="1">
        <f t="array" ref="M2327">SUMPRODUCT(("CT_CWODETH"=[1]OUT_SyntheticFuels!$C$4:$C$1000)*1,("var_ncap"=[1]OUT_SyntheticFuels!$B$4:$B$1000)*1,[1]OUT_SyntheticFuels!L$4:L$1000)</f>
        <v>8.9473611401059896E-5</v>
      </c>
      <c r="N2327" s="7" cm="1">
        <f t="array" ref="N2327">SUMPRODUCT(("CT_CWODETH"=[1]OUT_SyntheticFuels!$C$4:$C$1000)*1,("var_ncap"=[1]OUT_SyntheticFuels!$B$4:$B$1000)*1,[1]OUT_SyntheticFuels!M$4:M$1000)</f>
        <v>4.1170174964190302E-6</v>
      </c>
      <c r="O2327" s="7" cm="1">
        <f t="array" ref="O2327">SUMPRODUCT(("CT_CWODETH"=[1]OUT_SyntheticFuels!$C$4:$C$1000)*1,("var_ncap"=[1]OUT_SyntheticFuels!$B$4:$B$1000)*1,[1]OUT_SyntheticFuels!N$4:N$1000)</f>
        <v>1.7722155750024001E-4</v>
      </c>
      <c r="P2327" s="7" cm="1">
        <f t="array" ref="P2327">SUMPRODUCT(("CT_CWODETH"=[1]OUT_SyntheticFuels!$C$4:$C$1000)*1,("var_ncap"=[1]OUT_SyntheticFuels!$B$4:$B$1000)*1,[1]OUT_SyntheticFuels!O$4:O$1000)</f>
        <v>4.8663328413114696E-6</v>
      </c>
      <c r="Q2327" s="7" cm="1">
        <f t="array" ref="Q2327">SUMPRODUCT(("CT_CWODETH"=[1]OUT_SyntheticFuels!$C$4:$C$1000)*1,("var_ncap"=[1]OUT_SyntheticFuels!$B$4:$B$1000)*1,[1]OUT_SyntheticFuels!P$4:P$1000)</f>
        <v>2.1556827786524901E-4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5.55369181042076E-5</v>
      </c>
      <c r="L2328" s="7" cm="1">
        <f t="array" ref="L2328">SUMPRODUCT(("CT_CWODETHCCS"=[1]OUT_SyntheticFuels!$C$4:$C$1000)*1,("var_ncap"=[1]OUT_SyntheticFuels!$B$4:$B$1000)*1,[1]OUT_SyntheticFuels!K$4:K$1000)</f>
        <v>4.7931147496758201E-5</v>
      </c>
      <c r="M2328" s="7" cm="1">
        <f t="array" ref="M2328">SUMPRODUCT(("CT_CWODETHCCS"=[1]OUT_SyntheticFuels!$C$4:$C$1000)*1,("var_ncap"=[1]OUT_SyntheticFuels!$B$4:$B$1000)*1,[1]OUT_SyntheticFuels!L$4:L$1000)</f>
        <v>1.1606493767191299E-4</v>
      </c>
      <c r="N2328" s="7" cm="1">
        <f t="array" ref="N2328">SUMPRODUCT(("CT_CWODETHCCS"=[1]OUT_SyntheticFuels!$C$4:$C$1000)*1,("var_ncap"=[1]OUT_SyntheticFuels!$B$4:$B$1000)*1,[1]OUT_SyntheticFuels!M$4:M$1000)</f>
        <v>1.57066057142593E-5</v>
      </c>
      <c r="O2328" s="7" cm="1">
        <f t="array" ref="O2328">SUMPRODUCT(("CT_CWODETHCCS"=[1]OUT_SyntheticFuels!$C$4:$C$1000)*1,("var_ncap"=[1]OUT_SyntheticFuels!$B$4:$B$1000)*1,[1]OUT_SyntheticFuels!N$4:N$1000)</f>
        <v>2.7431857543020599E-4</v>
      </c>
      <c r="P2328" s="7" cm="1">
        <f t="array" ref="P2328">SUMPRODUCT(("CT_CWODETHCCS"=[1]OUT_SyntheticFuels!$C$4:$C$1000)*1,("var_ncap"=[1]OUT_SyntheticFuels!$B$4:$B$1000)*1,[1]OUT_SyntheticFuels!O$4:O$1000)</f>
        <v>2.5017085094478699E-6</v>
      </c>
      <c r="Q2328" s="7" cm="1">
        <f t="array" ref="Q2328">SUMPRODUCT(("CT_CWODETHCCS"=[1]OUT_SyntheticFuels!$C$4:$C$1000)*1,("var_ncap"=[1]OUT_SyntheticFuels!$B$4:$B$1000)*1,[1]OUT_SyntheticFuels!P$4:P$1000)</f>
        <v>2.4663964640328902E-4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5.4761892237463097E-2</v>
      </c>
      <c r="G2329" s="7" cm="1">
        <f t="array" ref="G2329">SUMPRODUCT(("SUP_MNRBIO"=[1]OUT_SyntheticFuels!$C$4:$C$1000)*1,("var_ncap"=[1]OUT_SyntheticFuels!$B$4:$B$1000)*1,[1]OUT_SyntheticFuels!F$4:F$1000)</f>
        <v>0.10764973191424</v>
      </c>
      <c r="H2329" s="7" cm="1">
        <f t="array" ref="H2329">SUMPRODUCT(("SUP_MNRBIO"=[1]OUT_SyntheticFuels!$C$4:$C$1000)*1,("var_ncap"=[1]OUT_SyntheticFuels!$B$4:$B$1000)*1,[1]OUT_SyntheticFuels!G$4:G$1000)</f>
        <v>9.7648359562215496E-6</v>
      </c>
      <c r="I2329" s="7" cm="1">
        <f t="array" ref="I2329">SUMPRODUCT(("SUP_MNRBIO"=[1]OUT_SyntheticFuels!$C$4:$C$1000)*1,("var_ncap"=[1]OUT_SyntheticFuels!$B$4:$B$1000)*1,[1]OUT_SyntheticFuels!H$4:H$1000)</f>
        <v>6.9892698728667401E-6</v>
      </c>
      <c r="J2329" s="7" cm="1">
        <f t="array" ref="J2329">SUMPRODUCT(("SUP_MNRBIO"=[1]OUT_SyntheticFuels!$C$4:$C$1000)*1,("var_ncap"=[1]OUT_SyntheticFuels!$B$4:$B$1000)*1,[1]OUT_SyntheticFuels!I$4:I$1000)</f>
        <v>4.6843205603303397E-5</v>
      </c>
      <c r="K2329" s="7" cm="1">
        <f t="array" ref="K2329">SUMPRODUCT(("SUP_MNRBIO"=[1]OUT_SyntheticFuels!$C$4:$C$1000)*1,("var_ncap"=[1]OUT_SyntheticFuels!$B$4:$B$1000)*1,[1]OUT_SyntheticFuels!J$4:J$1000)</f>
        <v>7.3690069532832594E-2</v>
      </c>
      <c r="L2329" s="7" cm="1">
        <f t="array" ref="L2329">SUMPRODUCT(("SUP_MNRBIO"=[1]OUT_SyntheticFuels!$C$4:$C$1000)*1,("var_ncap"=[1]OUT_SyntheticFuels!$B$4:$B$1000)*1,[1]OUT_SyntheticFuels!K$4:K$1000)</f>
        <v>0.14352030241554201</v>
      </c>
      <c r="M2329" s="7" cm="1">
        <f t="array" ref="M2329">SUMPRODUCT(("SUP_MNRBIO"=[1]OUT_SyntheticFuels!$C$4:$C$1000)*1,("var_ncap"=[1]OUT_SyntheticFuels!$B$4:$B$1000)*1,[1]OUT_SyntheticFuels!L$4:L$1000)</f>
        <v>1.18349240387165E-4</v>
      </c>
      <c r="N2329" s="7" cm="1">
        <f t="array" ref="N2329">SUMPRODUCT(("SUP_MNRBIO"=[1]OUT_SyntheticFuels!$C$4:$C$1000)*1,("var_ncap"=[1]OUT_SyntheticFuels!$B$4:$B$1000)*1,[1]OUT_SyntheticFuels!M$4:M$1000)</f>
        <v>9.7101775803531895E-3</v>
      </c>
      <c r="O2329" s="7" cm="1">
        <f t="array" ref="O2329">SUMPRODUCT(("SUP_MNRBIO"=[1]OUT_SyntheticFuels!$C$4:$C$1000)*1,("var_ncap"=[1]OUT_SyntheticFuels!$B$4:$B$1000)*1,[1]OUT_SyntheticFuels!N$4:N$1000)</f>
        <v>9.0656089390206002E-2</v>
      </c>
      <c r="P2329" s="7" cm="1">
        <f t="array" ref="P2329">SUMPRODUCT(("SUP_MNRBIO"=[1]OUT_SyntheticFuels!$C$4:$C$1000)*1,("var_ncap"=[1]OUT_SyntheticFuels!$B$4:$B$1000)*1,[1]OUT_SyntheticFuels!O$4:O$1000)</f>
        <v>0.143507756148404</v>
      </c>
      <c r="Q2329" s="7" cm="1">
        <f t="array" ref="Q2329">SUMPRODUCT(("SUP_MNRBIO"=[1]OUT_SyntheticFuels!$C$4:$C$1000)*1,("var_ncap"=[1]OUT_SyntheticFuels!$B$4:$B$1000)*1,[1]OUT_SyntheticFuels!P$4:P$1000)</f>
        <v>3.3509126539574198E-4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4.1072155658287996E-3</v>
      </c>
      <c r="G2330" s="7" cm="1">
        <f t="array" ref="G2330">SUMPRODUCT(("SUP_WSTBIO"=[1]OUT_SyntheticFuels!$C$4:$C$1000)*1,("var_ncap"=[1]OUT_SyntheticFuels!$B$4:$B$1000)*1,[1]OUT_SyntheticFuels!F$4:F$1000)</f>
        <v>4.4505712969514898E-3</v>
      </c>
      <c r="H2330" s="7" cm="1">
        <f t="array" ref="H2330">SUMPRODUCT(("SUP_WSTBIO"=[1]OUT_SyntheticFuels!$C$4:$C$1000)*1,("var_ncap"=[1]OUT_SyntheticFuels!$B$4:$B$1000)*1,[1]OUT_SyntheticFuels!G$4:G$1000)</f>
        <v>8.72408123821723E-6</v>
      </c>
      <c r="I2330" s="7" cm="1">
        <f t="array" ref="I2330">SUMPRODUCT(("SUP_WSTBIO"=[1]OUT_SyntheticFuels!$C$4:$C$1000)*1,("var_ncap"=[1]OUT_SyntheticFuels!$B$4:$B$1000)*1,[1]OUT_SyntheticFuels!H$4:H$1000)</f>
        <v>7.5702960662557106E-2</v>
      </c>
      <c r="J2330" s="7" cm="1">
        <f t="array" ref="J2330">SUMPRODUCT(("SUP_WSTBIO"=[1]OUT_SyntheticFuels!$C$4:$C$1000)*1,("var_ncap"=[1]OUT_SyntheticFuels!$B$4:$B$1000)*1,[1]OUT_SyntheticFuels!I$4:I$1000)</f>
        <v>0.116854149515924</v>
      </c>
      <c r="K2330" s="7" cm="1">
        <f t="array" ref="K2330">SUMPRODUCT(("SUP_WSTBIO"=[1]OUT_SyntheticFuels!$C$4:$C$1000)*1,("var_ncap"=[1]OUT_SyntheticFuels!$B$4:$B$1000)*1,[1]OUT_SyntheticFuels!J$4:J$1000)</f>
        <v>0.12064246815938499</v>
      </c>
      <c r="L2330" s="7" cm="1">
        <f t="array" ref="L2330">SUMPRODUCT(("SUP_WSTBIO"=[1]OUT_SyntheticFuels!$C$4:$C$1000)*1,("var_ncap"=[1]OUT_SyntheticFuels!$B$4:$B$1000)*1,[1]OUT_SyntheticFuels!K$4:K$1000)</f>
        <v>5.8745678596349798E-2</v>
      </c>
      <c r="M2330" s="7" cm="1">
        <f t="array" ref="M2330">SUMPRODUCT(("SUP_WSTBIO"=[1]OUT_SyntheticFuels!$C$4:$C$1000)*1,("var_ncap"=[1]OUT_SyntheticFuels!$B$4:$B$1000)*1,[1]OUT_SyntheticFuels!L$4:L$1000)</f>
        <v>7.5677881591090707E-2</v>
      </c>
      <c r="N2330" s="7" cm="1">
        <f t="array" ref="N2330">SUMPRODUCT(("SUP_WSTBIO"=[1]OUT_SyntheticFuels!$C$4:$C$1000)*1,("var_ncap"=[1]OUT_SyntheticFuels!$B$4:$B$1000)*1,[1]OUT_SyntheticFuels!M$4:M$1000)</f>
        <v>0.12571932174395101</v>
      </c>
      <c r="O2330" s="7" cm="1">
        <f t="array" ref="O2330">SUMPRODUCT(("SUP_WSTBIO"=[1]OUT_SyntheticFuels!$C$4:$C$1000)*1,("var_ncap"=[1]OUT_SyntheticFuels!$B$4:$B$1000)*1,[1]OUT_SyntheticFuels!N$4:N$1000)</f>
        <v>0.16743651109487301</v>
      </c>
      <c r="P2330" s="7" cm="1">
        <f t="array" ref="P2330">SUMPRODUCT(("SUP_WSTBIO"=[1]OUT_SyntheticFuels!$C$4:$C$1000)*1,("var_ncap"=[1]OUT_SyntheticFuels!$B$4:$B$1000)*1,[1]OUT_SyntheticFuels!O$4:O$1000)</f>
        <v>6.2008650753609902E-2</v>
      </c>
      <c r="Q2330" s="7" cm="1">
        <f t="array" ref="Q2330">SUMPRODUCT(("SUP_WSTBIO"=[1]OUT_SyntheticFuels!$C$4:$C$1000)*1,("var_ncap"=[1]OUT_SyntheticFuels!$B$4:$B$1000)*1,[1]OUT_SyntheticFuels!P$4:P$1000)</f>
        <v>7.5978727017346301E-2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1.4205274831004201E-4</v>
      </c>
      <c r="L2332" s="7" cm="1">
        <f t="array" ref="L2332">SUMPRODUCT(("SUP_WSTHTGBIO"=[1]OUT_SyntheticFuels!$C$4:$C$1000)*1,("var_ncap"=[1]OUT_SyntheticFuels!$B$4:$B$1000)*1,[1]OUT_SyntheticFuels!K$4:K$1000)</f>
        <v>1.8277571934021501E-4</v>
      </c>
      <c r="M2332" s="7" cm="1">
        <f t="array" ref="M2332">SUMPRODUCT(("SUP_WSTHTGBIO"=[1]OUT_SyntheticFuels!$C$4:$C$1000)*1,("var_ncap"=[1]OUT_SyntheticFuels!$B$4:$B$1000)*1,[1]OUT_SyntheticFuels!L$4:L$1000)</f>
        <v>3.80579968655817E-3</v>
      </c>
      <c r="N2332" s="7" cm="1">
        <f t="array" ref="N2332">SUMPRODUCT(("SUP_WSTHTGBIO"=[1]OUT_SyntheticFuels!$C$4:$C$1000)*1,("var_ncap"=[1]OUT_SyntheticFuels!$B$4:$B$1000)*1,[1]OUT_SyntheticFuels!M$4:M$1000)</f>
        <v>1.79195579115625E-6</v>
      </c>
      <c r="O2332" s="7" cm="1">
        <f t="array" ref="O2332">SUMPRODUCT(("SUP_WSTHTGBIO"=[1]OUT_SyntheticFuels!$C$4:$C$1000)*1,("var_ncap"=[1]OUT_SyntheticFuels!$B$4:$B$1000)*1,[1]OUT_SyntheticFuels!N$4:N$1000)</f>
        <v>6.7422533271628104E-4</v>
      </c>
      <c r="P2332" s="7" cm="1">
        <f t="array" ref="P2332">SUMPRODUCT(("SUP_WSTHTGBIO"=[1]OUT_SyntheticFuels!$C$4:$C$1000)*1,("var_ncap"=[1]OUT_SyntheticFuels!$B$4:$B$1000)*1,[1]OUT_SyntheticFuels!O$4:O$1000)</f>
        <v>2.8472142434603401E-6</v>
      </c>
      <c r="Q2332" s="7" cm="1">
        <f t="array" ref="Q2332">SUMPRODUCT(("SUP_WSTHTGBIO"=[1]OUT_SyntheticFuels!$C$4:$C$1000)*1,("var_ncap"=[1]OUT_SyntheticFuels!$B$4:$B$1000)*1,[1]OUT_SyntheticFuels!P$4:P$1000)</f>
        <v>6.3737845926219104E-5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2.38579290145626E-5</v>
      </c>
      <c r="L2333" s="7" cm="1">
        <f t="array" ref="L2333">SUMPRODUCT(("SUP_WSTHTGBIOCCS"=[1]OUT_SyntheticFuels!$C$4:$C$1000)*1,("var_ncap"=[1]OUT_SyntheticFuels!$B$4:$B$1000)*1,[1]OUT_SyntheticFuels!K$4:K$1000)</f>
        <v>3.1426964799217799E-5</v>
      </c>
      <c r="M2333" s="7" cm="1">
        <f t="array" ref="M2333">SUMPRODUCT(("SUP_WSTHTGBIOCCS"=[1]OUT_SyntheticFuels!$C$4:$C$1000)*1,("var_ncap"=[1]OUT_SyntheticFuels!$B$4:$B$1000)*1,[1]OUT_SyntheticFuels!L$4:L$1000)</f>
        <v>1.7872908574459201E-4</v>
      </c>
      <c r="N2333" s="7" cm="1">
        <f t="array" ref="N2333">SUMPRODUCT(("SUP_WSTHTGBIOCCS"=[1]OUT_SyntheticFuels!$C$4:$C$1000)*1,("var_ncap"=[1]OUT_SyntheticFuels!$B$4:$B$1000)*1,[1]OUT_SyntheticFuels!M$4:M$1000)</f>
        <v>1.05201981991249E-6</v>
      </c>
      <c r="O2333" s="7" cm="1">
        <f t="array" ref="O2333">SUMPRODUCT(("SUP_WSTHTGBIOCCS"=[1]OUT_SyntheticFuels!$C$4:$C$1000)*1,("var_ncap"=[1]OUT_SyntheticFuels!$B$4:$B$1000)*1,[1]OUT_SyntheticFuels!N$4:N$1000)</f>
        <v>8.6287186055689094E-5</v>
      </c>
      <c r="P2333" s="7" cm="1">
        <f t="array" ref="P2333">SUMPRODUCT(("SUP_WSTHTGBIOCCS"=[1]OUT_SyntheticFuels!$C$4:$C$1000)*1,("var_ncap"=[1]OUT_SyntheticFuels!$B$4:$B$1000)*1,[1]OUT_SyntheticFuels!O$4:O$1000)</f>
        <v>3.6226661671729E-6</v>
      </c>
      <c r="Q2333" s="7" cm="1">
        <f t="array" ref="Q2333">SUMPRODUCT(("SUP_WSTHTGBIOCCS"=[1]OUT_SyntheticFuels!$C$4:$C$1000)*1,("var_ncap"=[1]OUT_SyntheticFuels!$B$4:$B$1000)*1,[1]OUT_SyntheticFuels!P$4:P$1000)</f>
        <v>1.54309242231777E-4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5.1962934757826702E-6</v>
      </c>
      <c r="G2334" s="7" cm="1">
        <f t="array" ref="G2334">SUMPRODUCT(("SUP_WODBIO"=[1]OUT_SyntheticFuels!$C$4:$C$1000)*1,("var_ncap"=[1]OUT_SyntheticFuels!$B$4:$B$1000)*1,[1]OUT_SyntheticFuels!F$4:F$1000)</f>
        <v>7.9754081819271094E-5</v>
      </c>
      <c r="H2334" s="7" cm="1">
        <f t="array" ref="H2334">SUMPRODUCT(("SUP_WODBIO"=[1]OUT_SyntheticFuels!$C$4:$C$1000)*1,("var_ncap"=[1]OUT_SyntheticFuels!$B$4:$B$1000)*1,[1]OUT_SyntheticFuels!G$4:G$1000)</f>
        <v>3.86689058034411E-6</v>
      </c>
      <c r="I2334" s="7" cm="1">
        <f t="array" ref="I2334">SUMPRODUCT(("SUP_WODBIO"=[1]OUT_SyntheticFuels!$C$4:$C$1000)*1,("var_ncap"=[1]OUT_SyntheticFuels!$B$4:$B$1000)*1,[1]OUT_SyntheticFuels!H$4:H$1000)</f>
        <v>2.63579547350039E-6</v>
      </c>
      <c r="J2334" s="7" cm="1">
        <f t="array" ref="J2334">SUMPRODUCT(("SUP_WODBIO"=[1]OUT_SyntheticFuels!$C$4:$C$1000)*1,("var_ncap"=[1]OUT_SyntheticFuels!$B$4:$B$1000)*1,[1]OUT_SyntheticFuels!I$4:I$1000)</f>
        <v>7.6641869125212406E-5</v>
      </c>
      <c r="K2334" s="7" cm="1">
        <f t="array" ref="K2334">SUMPRODUCT(("SUP_WODBIO"=[1]OUT_SyntheticFuels!$C$4:$C$1000)*1,("var_ncap"=[1]OUT_SyntheticFuels!$B$4:$B$1000)*1,[1]OUT_SyntheticFuels!J$4:J$1000)</f>
        <v>6.8926016182248098E-6</v>
      </c>
      <c r="L2334" s="7" cm="1">
        <f t="array" ref="L2334">SUMPRODUCT(("SUP_WODBIO"=[1]OUT_SyntheticFuels!$C$4:$C$1000)*1,("var_ncap"=[1]OUT_SyntheticFuels!$B$4:$B$1000)*1,[1]OUT_SyntheticFuels!K$4:K$1000)</f>
        <v>6.8064135696350699E-5</v>
      </c>
      <c r="M2334" s="7" cm="1">
        <f t="array" ref="M2334">SUMPRODUCT(("SUP_WODBIO"=[1]OUT_SyntheticFuels!$C$4:$C$1000)*1,("var_ncap"=[1]OUT_SyntheticFuels!$B$4:$B$1000)*1,[1]OUT_SyntheticFuels!L$4:L$1000)</f>
        <v>2.7902807939412701E-5</v>
      </c>
      <c r="N2334" s="7" cm="1">
        <f t="array" ref="N2334">SUMPRODUCT(("SUP_WODBIO"=[1]OUT_SyntheticFuels!$C$4:$C$1000)*1,("var_ncap"=[1]OUT_SyntheticFuels!$B$4:$B$1000)*1,[1]OUT_SyntheticFuels!M$4:M$1000)</f>
        <v>6.7033424286852598E-6</v>
      </c>
      <c r="O2334" s="7" cm="1">
        <f t="array" ref="O2334">SUMPRODUCT(("SUP_WODBIO"=[1]OUT_SyntheticFuels!$C$4:$C$1000)*1,("var_ncap"=[1]OUT_SyntheticFuels!$B$4:$B$1000)*1,[1]OUT_SyntheticFuels!N$4:N$1000)</f>
        <v>1.28725019105151E-4</v>
      </c>
      <c r="P2334" s="7" cm="1">
        <f t="array" ref="P2334">SUMPRODUCT(("SUP_WODBIO"=[1]OUT_SyntheticFuels!$C$4:$C$1000)*1,("var_ncap"=[1]OUT_SyntheticFuels!$B$4:$B$1000)*1,[1]OUT_SyntheticFuels!O$4:O$1000)</f>
        <v>3.7243192544394798E-5</v>
      </c>
      <c r="Q2334" s="7" cm="1">
        <f t="array" ref="Q2334">SUMPRODUCT(("SUP_WODBIO"=[1]OUT_SyntheticFuels!$C$4:$C$1000)*1,("var_ncap"=[1]OUT_SyntheticFuels!$B$4:$B$1000)*1,[1]OUT_SyntheticFuels!P$4:P$1000)</f>
        <v>3.2828418335896498E-4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9.0680755948751194E-5</v>
      </c>
      <c r="L2335" s="7" cm="1">
        <f t="array" ref="L2335">SUMPRODUCT(("SUP_WODBIOCCS"=[1]OUT_SyntheticFuels!$C$4:$C$1000)*1,("var_ncap"=[1]OUT_SyntheticFuels!$B$4:$B$1000)*1,[1]OUT_SyntheticFuels!K$4:K$1000)</f>
        <v>3.2418266031394498E-5</v>
      </c>
      <c r="M2335" s="7" cm="1">
        <f t="array" ref="M2335">SUMPRODUCT(("SUP_WODBIOCCS"=[1]OUT_SyntheticFuels!$C$4:$C$1000)*1,("var_ncap"=[1]OUT_SyntheticFuels!$B$4:$B$1000)*1,[1]OUT_SyntheticFuels!L$4:L$1000)</f>
        <v>7.1773010310729801E-5</v>
      </c>
      <c r="N2335" s="7" cm="1">
        <f t="array" ref="N2335">SUMPRODUCT(("SUP_WODBIOCCS"=[1]OUT_SyntheticFuels!$C$4:$C$1000)*1,("var_ncap"=[1]OUT_SyntheticFuels!$B$4:$B$1000)*1,[1]OUT_SyntheticFuels!M$4:M$1000)</f>
        <v>7.5123869441466297E-5</v>
      </c>
      <c r="O2335" s="7" cm="1">
        <f t="array" ref="O2335">SUMPRODUCT(("SUP_WODBIOCCS"=[1]OUT_SyntheticFuels!$C$4:$C$1000)*1,("var_ncap"=[1]OUT_SyntheticFuels!$B$4:$B$1000)*1,[1]OUT_SyntheticFuels!N$4:N$1000)</f>
        <v>1.85633161546136E-4</v>
      </c>
      <c r="P2335" s="7" cm="1">
        <f t="array" ref="P2335">SUMPRODUCT(("SUP_WODBIOCCS"=[1]OUT_SyntheticFuels!$C$4:$C$1000)*1,("var_ncap"=[1]OUT_SyntheticFuels!$B$4:$B$1000)*1,[1]OUT_SyntheticFuels!O$4:O$1000)</f>
        <v>4.1338752097865197E-5</v>
      </c>
      <c r="Q2335" s="7" cm="1">
        <f t="array" ref="Q2335">SUMPRODUCT(("SUP_WODBIOCCS"=[1]OUT_SyntheticFuels!$C$4:$C$1000)*1,("var_ncap"=[1]OUT_SyntheticFuels!$B$4:$B$1000)*1,[1]OUT_SyntheticFuels!P$4:P$1000)</f>
        <v>3.1317915265597702E-4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1.4237252226074099E-2</v>
      </c>
      <c r="G2336" s="7" cm="1">
        <f t="array" ref="G2336">SUMPRODUCT(("SUP_BIONGA"=[1]OUT_SyntheticFuels!$C$4:$C$1000)*1,("var_ncap"=[1]OUT_SyntheticFuels!$B$4:$B$1000)*1,[1]OUT_SyntheticFuels!F$4:F$1000)</f>
        <v>7.0102522762288899E-2</v>
      </c>
      <c r="H2336" s="7" cm="1">
        <f t="array" ref="H2336">SUMPRODUCT(("SUP_BIONGA"=[1]OUT_SyntheticFuels!$C$4:$C$1000)*1,("var_ncap"=[1]OUT_SyntheticFuels!$B$4:$B$1000)*1,[1]OUT_SyntheticFuels!G$4:G$1000)</f>
        <v>2.5212914428633599E-6</v>
      </c>
      <c r="I2336" s="7" cm="1">
        <f t="array" ref="I2336">SUMPRODUCT(("SUP_BIONGA"=[1]OUT_SyntheticFuels!$C$4:$C$1000)*1,("var_ncap"=[1]OUT_SyntheticFuels!$B$4:$B$1000)*1,[1]OUT_SyntheticFuels!H$4:H$1000)</f>
        <v>2.0428961801249802E-6</v>
      </c>
      <c r="J2336" s="7" cm="1">
        <f t="array" ref="J2336">SUMPRODUCT(("SUP_BIONGA"=[1]OUT_SyntheticFuels!$C$4:$C$1000)*1,("var_ncap"=[1]OUT_SyntheticFuels!$B$4:$B$1000)*1,[1]OUT_SyntheticFuels!I$4:I$1000)</f>
        <v>1.0539902582340701E-3</v>
      </c>
      <c r="K2336" s="7" cm="1">
        <f t="array" ref="K2336">SUMPRODUCT(("SUP_BIONGA"=[1]OUT_SyntheticFuels!$C$4:$C$1000)*1,("var_ncap"=[1]OUT_SyntheticFuels!$B$4:$B$1000)*1,[1]OUT_SyntheticFuels!J$4:J$1000)</f>
        <v>6.4340010102653597E-2</v>
      </c>
      <c r="L2336" s="7" cm="1">
        <f t="array" ref="L2336">SUMPRODUCT(("SUP_BIONGA"=[1]OUT_SyntheticFuels!$C$4:$C$1000)*1,("var_ncap"=[1]OUT_SyntheticFuels!$B$4:$B$1000)*1,[1]OUT_SyntheticFuels!K$4:K$1000)</f>
        <v>0.11595158865884</v>
      </c>
      <c r="M2336" s="7" cm="1">
        <f t="array" ref="M2336">SUMPRODUCT(("SUP_BIONGA"=[1]OUT_SyntheticFuels!$C$4:$C$1000)*1,("var_ncap"=[1]OUT_SyntheticFuels!$B$4:$B$1000)*1,[1]OUT_SyntheticFuels!L$4:L$1000)</f>
        <v>2.8249394004394499E-2</v>
      </c>
      <c r="N2336" s="7" cm="1">
        <f t="array" ref="N2336">SUMPRODUCT(("SUP_BIONGA"=[1]OUT_SyntheticFuels!$C$4:$C$1000)*1,("var_ncap"=[1]OUT_SyntheticFuels!$B$4:$B$1000)*1,[1]OUT_SyntheticFuels!M$4:M$1000)</f>
        <v>7.6807162439369303E-2</v>
      </c>
      <c r="O2336" s="7" cm="1">
        <f t="array" ref="O2336">SUMPRODUCT(("SUP_BIONGA"=[1]OUT_SyntheticFuels!$C$4:$C$1000)*1,("var_ncap"=[1]OUT_SyntheticFuels!$B$4:$B$1000)*1,[1]OUT_SyntheticFuels!N$4:N$1000)</f>
        <v>8.0422722801723398E-2</v>
      </c>
      <c r="P2336" s="7" cm="1">
        <f t="array" ref="P2336">SUMPRODUCT(("SUP_BIONGA"=[1]OUT_SyntheticFuels!$C$4:$C$1000)*1,("var_ncap"=[1]OUT_SyntheticFuels!$B$4:$B$1000)*1,[1]OUT_SyntheticFuels!O$4:O$1000)</f>
        <v>0.11598161825662499</v>
      </c>
      <c r="Q2336" s="7" cm="1">
        <f t="array" ref="Q2336">SUMPRODUCT(("SUP_BIONGA"=[1]OUT_SyntheticFuels!$C$4:$C$1000)*1,("var_ncap"=[1]OUT_SyntheticFuels!$B$4:$B$1000)*1,[1]OUT_SyntheticFuels!P$4:P$1000)</f>
        <v>2.8439061227173299E-2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0.157030039845661</v>
      </c>
      <c r="G2337" s="7" cm="1">
        <f t="array" ref="G2337">SUMPRODUCT(("CT_CWODPLT"=[1]OUT_SyntheticFuels!$C$4:$C$1000)*1,("var_ncap"=[1]OUT_SyntheticFuels!$B$4:$B$1000)*1,[1]OUT_SyntheticFuels!F$4:F$1000)</f>
        <v>5.0353083347057098E-2</v>
      </c>
      <c r="H2337" s="7" cm="1">
        <f t="array" ref="H2337">SUMPRODUCT(("CT_CWODPLT"=[1]OUT_SyntheticFuels!$C$4:$C$1000)*1,("var_ncap"=[1]OUT_SyntheticFuels!$B$4:$B$1000)*1,[1]OUT_SyntheticFuels!G$4:G$1000)</f>
        <v>8.8306602970912605E-6</v>
      </c>
      <c r="I2337" s="7" cm="1">
        <f t="array" ref="I2337">SUMPRODUCT(("CT_CWODPLT"=[1]OUT_SyntheticFuels!$C$4:$C$1000)*1,("var_ncap"=[1]OUT_SyntheticFuels!$B$4:$B$1000)*1,[1]OUT_SyntheticFuels!H$4:H$1000)</f>
        <v>9.6129323970120706E-6</v>
      </c>
      <c r="J2337" s="7" cm="1">
        <f t="array" ref="J2337">SUMPRODUCT(("CT_CWODPLT"=[1]OUT_SyntheticFuels!$C$4:$C$1000)*1,("var_ncap"=[1]OUT_SyntheticFuels!$B$4:$B$1000)*1,[1]OUT_SyntheticFuels!I$4:I$1000)</f>
        <v>0.163245856881504</v>
      </c>
      <c r="K2337" s="7" cm="1">
        <f t="array" ref="K2337">SUMPRODUCT(("CT_CWODPLT"=[1]OUT_SyntheticFuels!$C$4:$C$1000)*1,("var_ncap"=[1]OUT_SyntheticFuels!$B$4:$B$1000)*1,[1]OUT_SyntheticFuels!J$4:J$1000)</f>
        <v>0.17396506587441801</v>
      </c>
      <c r="L2337" s="7" cm="1">
        <f t="array" ref="L2337">SUMPRODUCT(("CT_CWODPLT"=[1]OUT_SyntheticFuels!$C$4:$C$1000)*1,("var_ncap"=[1]OUT_SyntheticFuels!$B$4:$B$1000)*1,[1]OUT_SyntheticFuels!K$4:K$1000)</f>
        <v>0.103210283723917</v>
      </c>
      <c r="M2337" s="7" cm="1">
        <f t="array" ref="M2337">SUMPRODUCT(("CT_CWODPLT"=[1]OUT_SyntheticFuels!$C$4:$C$1000)*1,("var_ncap"=[1]OUT_SyntheticFuels!$B$4:$B$1000)*1,[1]OUT_SyntheticFuels!L$4:L$1000)</f>
        <v>2.3858900279102599E-3</v>
      </c>
      <c r="N2337" s="7" cm="1">
        <f t="array" ref="N2337">SUMPRODUCT(("CT_CWODPLT"=[1]OUT_SyntheticFuels!$C$4:$C$1000)*1,("var_ncap"=[1]OUT_SyntheticFuels!$B$4:$B$1000)*1,[1]OUT_SyntheticFuels!M$4:M$1000)</f>
        <v>0.125332076036104</v>
      </c>
      <c r="O2337" s="7" cm="1">
        <f t="array" ref="O2337">SUMPRODUCT(("CT_CWODPLT"=[1]OUT_SyntheticFuels!$C$4:$C$1000)*1,("var_ncap"=[1]OUT_SyntheticFuels!$B$4:$B$1000)*1,[1]OUT_SyntheticFuels!N$4:N$1000)</f>
        <v>0.217712685171885</v>
      </c>
      <c r="P2337" s="7" cm="1">
        <f t="array" ref="P2337">SUMPRODUCT(("CT_CWODPLT"=[1]OUT_SyntheticFuels!$C$4:$C$1000)*1,("var_ncap"=[1]OUT_SyntheticFuels!$B$4:$B$1000)*1,[1]OUT_SyntheticFuels!O$4:O$1000)</f>
        <v>8.9311920081625695E-2</v>
      </c>
      <c r="Q2337" s="7" cm="1">
        <f t="array" ref="Q2337">SUMPRODUCT(("CT_CWODPLT"=[1]OUT_SyntheticFuels!$C$4:$C$1000)*1,("var_ncap"=[1]OUT_SyntheticFuels!$B$4:$B$1000)*1,[1]OUT_SyntheticFuels!P$4:P$1000)</f>
        <v>2.5037858003672399E-4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4.4684860012054504E-6</v>
      </c>
      <c r="J2338" s="7" cm="1">
        <f t="array" ref="J2338">SUMPRODUCT(("SUP_H2NGA"=[1]OUT_SyntheticFuels!$C$4:$C$1000)*1,("var_ncap"=[1]OUT_SyntheticFuels!$B$4:$B$1000)*1,[1]OUT_SyntheticFuels!I$4:I$1000)</f>
        <v>1.24195496548951E-5</v>
      </c>
      <c r="K2338" s="7" cm="1">
        <f t="array" ref="K2338">SUMPRODUCT(("SUP_H2NGA"=[1]OUT_SyntheticFuels!$C$4:$C$1000)*1,("var_ncap"=[1]OUT_SyntheticFuels!$B$4:$B$1000)*1,[1]OUT_SyntheticFuels!J$4:J$1000)</f>
        <v>0.13208341058442</v>
      </c>
      <c r="L2338" s="7" cm="1">
        <f t="array" ref="L2338">SUMPRODUCT(("SUP_H2NGA"=[1]OUT_SyntheticFuels!$C$4:$C$1000)*1,("var_ncap"=[1]OUT_SyntheticFuels!$B$4:$B$1000)*1,[1]OUT_SyntheticFuels!K$4:K$1000)</f>
        <v>0.57584826053650495</v>
      </c>
      <c r="M2338" s="7" cm="1">
        <f t="array" ref="M2338">SUMPRODUCT(("SUP_H2NGA"=[1]OUT_SyntheticFuels!$C$4:$C$1000)*1,("var_ncap"=[1]OUT_SyntheticFuels!$B$4:$B$1000)*1,[1]OUT_SyntheticFuels!L$4:L$1000)</f>
        <v>0.80041511714567204</v>
      </c>
      <c r="N2338" s="7" cm="1">
        <f t="array" ref="N2338">SUMPRODUCT(("SUP_H2NGA"=[1]OUT_SyntheticFuels!$C$4:$C$1000)*1,("var_ncap"=[1]OUT_SyntheticFuels!$B$4:$B$1000)*1,[1]OUT_SyntheticFuels!M$4:M$1000)</f>
        <v>1.47328072663534E-4</v>
      </c>
      <c r="O2338" s="7" cm="1">
        <f t="array" ref="O2338">SUMPRODUCT(("SUP_H2NGA"=[1]OUT_SyntheticFuels!$C$4:$C$1000)*1,("var_ncap"=[1]OUT_SyntheticFuels!$B$4:$B$1000)*1,[1]OUT_SyntheticFuels!N$4:N$1000)</f>
        <v>8.1923430953390302E-4</v>
      </c>
      <c r="P2338" s="7" cm="1">
        <f t="array" ref="P2338">SUMPRODUCT(("SUP_H2NGA"=[1]OUT_SyntheticFuels!$C$4:$C$1000)*1,("var_ncap"=[1]OUT_SyntheticFuels!$B$4:$B$1000)*1,[1]OUT_SyntheticFuels!O$4:O$1000)</f>
        <v>0.24985051560028801</v>
      </c>
      <c r="Q2338" s="7" cm="1">
        <f t="array" ref="Q2338">SUMPRODUCT(("SUP_H2NGA"=[1]OUT_SyntheticFuels!$C$4:$C$1000)*1,("var_ncap"=[1]OUT_SyntheticFuels!$B$4:$B$1000)*1,[1]OUT_SyntheticFuels!P$4:P$1000)</f>
        <v>0.42652311635568502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6.60439227676976E-6</v>
      </c>
      <c r="J2339" s="7" cm="1">
        <f t="array" ref="J2339">SUMPRODUCT(("SUP_H2DSL"=[1]OUT_SyntheticFuels!$C$4:$C$1000)*1,("var_ncap"=[1]OUT_SyntheticFuels!$B$4:$B$1000)*1,[1]OUT_SyntheticFuels!I$4:I$1000)</f>
        <v>2.6011157182222E-5</v>
      </c>
      <c r="K2339" s="7" cm="1">
        <f t="array" ref="K2339">SUMPRODUCT(("SUP_H2DSL"=[1]OUT_SyntheticFuels!$C$4:$C$1000)*1,("var_ncap"=[1]OUT_SyntheticFuels!$B$4:$B$1000)*1,[1]OUT_SyntheticFuels!J$4:J$1000)</f>
        <v>0.150937451849674</v>
      </c>
      <c r="L2339" s="7" cm="1">
        <f t="array" ref="L2339">SUMPRODUCT(("SUP_H2DSL"=[1]OUT_SyntheticFuels!$C$4:$C$1000)*1,("var_ncap"=[1]OUT_SyntheticFuels!$B$4:$B$1000)*1,[1]OUT_SyntheticFuels!K$4:K$1000)</f>
        <v>3.8016812203120098E-5</v>
      </c>
      <c r="M2339" s="7" cm="1">
        <f t="array" ref="M2339">SUMPRODUCT(("SUP_H2DSL"=[1]OUT_SyntheticFuels!$C$4:$C$1000)*1,("var_ncap"=[1]OUT_SyntheticFuels!$B$4:$B$1000)*1,[1]OUT_SyntheticFuels!L$4:L$1000)</f>
        <v>5.6907536877179197E-5</v>
      </c>
      <c r="N2339" s="7" cm="1">
        <f t="array" ref="N2339">SUMPRODUCT(("SUP_H2DSL"=[1]OUT_SyntheticFuels!$C$4:$C$1000)*1,("var_ncap"=[1]OUT_SyntheticFuels!$B$4:$B$1000)*1,[1]OUT_SyntheticFuels!M$4:M$1000)</f>
        <v>8.5487401995164806E-3</v>
      </c>
      <c r="O2339" s="7" cm="1">
        <f t="array" ref="O2339">SUMPRODUCT(("SUP_H2DSL"=[1]OUT_SyntheticFuels!$C$4:$C$1000)*1,("var_ncap"=[1]OUT_SyntheticFuels!$B$4:$B$1000)*1,[1]OUT_SyntheticFuels!N$4:N$1000)</f>
        <v>4.8154810577379699E-2</v>
      </c>
      <c r="P2339" s="7" cm="1">
        <f t="array" ref="P2339">SUMPRODUCT(("SUP_H2DSL"=[1]OUT_SyntheticFuels!$C$4:$C$1000)*1,("var_ncap"=[1]OUT_SyntheticFuels!$B$4:$B$1000)*1,[1]OUT_SyntheticFuels!O$4:O$1000)</f>
        <v>3.4114113870153303E-5</v>
      </c>
      <c r="Q2339" s="7" cm="1">
        <f t="array" ref="Q2339">SUMPRODUCT(("SUP_H2DSL"=[1]OUT_SyntheticFuels!$C$4:$C$1000)*1,("var_ncap"=[1]OUT_SyntheticFuels!$B$4:$B$1000)*1,[1]OUT_SyntheticFuels!P$4:P$1000)</f>
        <v>9.2843587290623704E-5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6.3529478417274903E-6</v>
      </c>
      <c r="J2340" s="7" cm="1">
        <f t="array" ref="J2340">SUMPRODUCT(("SUP_H2GSL"=[1]OUT_SyntheticFuels!$C$4:$C$1000)*1,("var_ncap"=[1]OUT_SyntheticFuels!$B$4:$B$1000)*1,[1]OUT_SyntheticFuels!I$4:I$1000)</f>
        <v>3.2342071288024898E-5</v>
      </c>
      <c r="K2340" s="7" cm="1">
        <f t="array" ref="K2340">SUMPRODUCT(("SUP_H2GSL"=[1]OUT_SyntheticFuels!$C$4:$C$1000)*1,("var_ncap"=[1]OUT_SyntheticFuels!$B$4:$B$1000)*1,[1]OUT_SyntheticFuels!J$4:J$1000)</f>
        <v>0.228029611717984</v>
      </c>
      <c r="L2340" s="7" cm="1">
        <f t="array" ref="L2340">SUMPRODUCT(("SUP_H2GSL"=[1]OUT_SyntheticFuels!$C$4:$C$1000)*1,("var_ncap"=[1]OUT_SyntheticFuels!$B$4:$B$1000)*1,[1]OUT_SyntheticFuels!K$4:K$1000)</f>
        <v>2.5832335372619601E-5</v>
      </c>
      <c r="M2340" s="7" cm="1">
        <f t="array" ref="M2340">SUMPRODUCT(("SUP_H2GSL"=[1]OUT_SyntheticFuels!$C$4:$C$1000)*1,("var_ncap"=[1]OUT_SyntheticFuels!$B$4:$B$1000)*1,[1]OUT_SyntheticFuels!L$4:L$1000)</f>
        <v>2.6594456538614001E-5</v>
      </c>
      <c r="N2340" s="7" cm="1">
        <f t="array" ref="N2340">SUMPRODUCT(("SUP_H2GSL"=[1]OUT_SyntheticFuels!$C$4:$C$1000)*1,("var_ncap"=[1]OUT_SyntheticFuels!$B$4:$B$1000)*1,[1]OUT_SyntheticFuels!M$4:M$1000)</f>
        <v>3.3525259153068798E-5</v>
      </c>
      <c r="O2340" s="7" cm="1">
        <f t="array" ref="O2340">SUMPRODUCT(("SUP_H2GSL"=[1]OUT_SyntheticFuels!$C$4:$C$1000)*1,("var_ncap"=[1]OUT_SyntheticFuels!$B$4:$B$1000)*1,[1]OUT_SyntheticFuels!N$4:N$1000)</f>
        <v>3.8488081230541399E-2</v>
      </c>
      <c r="P2340" s="7" cm="1">
        <f t="array" ref="P2340">SUMPRODUCT(("SUP_H2GSL"=[1]OUT_SyntheticFuels!$C$4:$C$1000)*1,("var_ncap"=[1]OUT_SyntheticFuels!$B$4:$B$1000)*1,[1]OUT_SyntheticFuels!O$4:O$1000)</f>
        <v>2.2594032976490398E-5</v>
      </c>
      <c r="Q2340" s="7" cm="1">
        <f t="array" ref="Q2340">SUMPRODUCT(("SUP_H2GSL"=[1]OUT_SyntheticFuels!$C$4:$C$1000)*1,("var_ncap"=[1]OUT_SyntheticFuels!$B$4:$B$1000)*1,[1]OUT_SyntheticFuels!P$4:P$1000)</f>
        <v>1.5932154899203499E-4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696.81090299856612</v>
      </c>
      <c r="D3" s="3">
        <f t="shared" ref="D3:H3" si="0">SUM(D4:D7)</f>
        <v>686.50062289149525</v>
      </c>
      <c r="E3" s="3">
        <f t="shared" si="0"/>
        <v>646.46571993450038</v>
      </c>
      <c r="F3" s="3">
        <f t="shared" si="0"/>
        <v>618.45645830826709</v>
      </c>
      <c r="G3" s="3">
        <f t="shared" si="0"/>
        <v>574.13878063462619</v>
      </c>
      <c r="H3" s="3">
        <f t="shared" si="0"/>
        <v>558.65136910229717</v>
      </c>
    </row>
    <row r="4" spans="2:8" x14ac:dyDescent="0.5">
      <c r="B4" s="23" t="s">
        <v>1727</v>
      </c>
      <c r="C4" s="1">
        <f>'SPS1'!F763</f>
        <v>142.21770892091658</v>
      </c>
      <c r="D4" s="1">
        <f>'SPS1'!G763</f>
        <v>141.20302108753856</v>
      </c>
      <c r="E4" s="1">
        <f>'SPS1'!H763</f>
        <v>142.32019477141904</v>
      </c>
      <c r="F4" s="1">
        <f>'SPS1'!I763</f>
        <v>144.19181229078825</v>
      </c>
      <c r="G4" s="1">
        <f>'SPS1'!J763</f>
        <v>142.64217592499708</v>
      </c>
      <c r="H4" s="1">
        <f>'SPS1'!K763</f>
        <v>143.11473601533092</v>
      </c>
    </row>
    <row r="5" spans="2:8" x14ac:dyDescent="0.5">
      <c r="B5" s="23" t="s">
        <v>1728</v>
      </c>
      <c r="C5" s="1">
        <f>'SPS1'!F882</f>
        <v>140.10127909580061</v>
      </c>
      <c r="D5" s="1">
        <f>'SPS1'!G882</f>
        <v>137.0500067767633</v>
      </c>
      <c r="E5" s="1">
        <f>'SPS1'!H882</f>
        <v>130.54272422533279</v>
      </c>
      <c r="F5" s="1">
        <f>'SPS1'!I882</f>
        <v>128.54218982125337</v>
      </c>
      <c r="G5" s="1">
        <f>'SPS1'!J882</f>
        <v>126.282256020926</v>
      </c>
      <c r="H5" s="1">
        <f>'SPS1'!K882</f>
        <v>125.14674028709618</v>
      </c>
    </row>
    <row r="6" spans="2:8" x14ac:dyDescent="0.5">
      <c r="B6" s="23" t="s">
        <v>1729</v>
      </c>
      <c r="C6" s="1">
        <f>'SPS1'!F972</f>
        <v>217.70415099912992</v>
      </c>
      <c r="D6" s="1">
        <f>'SPS1'!G972</f>
        <v>219.51215983957721</v>
      </c>
      <c r="E6" s="1">
        <f>'SPS1'!H972</f>
        <v>219.38195297924634</v>
      </c>
      <c r="F6" s="1">
        <f>'SPS1'!I972</f>
        <v>217.05730676203339</v>
      </c>
      <c r="G6" s="1">
        <f>'SPS1'!J972</f>
        <v>203.72401040251762</v>
      </c>
      <c r="H6" s="1">
        <f>'SPS1'!K972</f>
        <v>193.17240180391863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196.78776398271899</v>
      </c>
      <c r="D7" s="1">
        <f>'SPS1'!G1136+'SPS1'!G1315+'SPS1'!G1399+'SPS1'!G1483+'SPS1'!G1490+'SPS1'!G1497+'SPS1'!G1546+'SPS1'!G1593+'SPS1'!G1640</f>
        <v>188.73543518761622</v>
      </c>
      <c r="E7" s="1">
        <f>'SPS1'!H1136+'SPS1'!H1315+'SPS1'!H1399+'SPS1'!H1483+'SPS1'!H1490+'SPS1'!H1497+'SPS1'!H1546+'SPS1'!H1593+'SPS1'!H1640</f>
        <v>154.22084795850219</v>
      </c>
      <c r="F7" s="1">
        <f>'SPS1'!I1136+'SPS1'!I1315+'SPS1'!I1399+'SPS1'!I1483+'SPS1'!I1490+'SPS1'!I1497+'SPS1'!I1546+'SPS1'!I1593+'SPS1'!I1640</f>
        <v>128.6651494341921</v>
      </c>
      <c r="G7" s="1">
        <f>'SPS1'!J1136+'SPS1'!J1315+'SPS1'!J1399+'SPS1'!J1483+'SPS1'!J1490+'SPS1'!J1497+'SPS1'!J1546+'SPS1'!J1593+'SPS1'!J1640</f>
        <v>101.49033828618556</v>
      </c>
      <c r="H7" s="1">
        <f>'SPS1'!K1136+'SPS1'!K1315+'SPS1'!K1399+'SPS1'!K1483+'SPS1'!K1490+'SPS1'!K1497+'SPS1'!K1546+'SPS1'!K1593+'SPS1'!K1640</f>
        <v>97.217490995951337</v>
      </c>
    </row>
    <row r="8" spans="2:8" x14ac:dyDescent="0.5">
      <c r="B8" s="2" t="s">
        <v>1735</v>
      </c>
      <c r="C8" s="3">
        <f>SUM(C9:C12)</f>
        <v>511.50200757138401</v>
      </c>
      <c r="D8" s="3">
        <f t="shared" ref="D8:H8" si="1">SUM(D9:D12)</f>
        <v>500.8838659375549</v>
      </c>
      <c r="E8" s="3">
        <f t="shared" si="1"/>
        <v>504.48832320404927</v>
      </c>
      <c r="F8" s="3">
        <f t="shared" si="1"/>
        <v>535.67042778537382</v>
      </c>
      <c r="G8" s="3">
        <f t="shared" si="1"/>
        <v>548.65966867524173</v>
      </c>
      <c r="H8" s="3">
        <f t="shared" si="1"/>
        <v>547.29166809068272</v>
      </c>
    </row>
    <row r="9" spans="2:8" x14ac:dyDescent="0.5">
      <c r="B9" s="23" t="s">
        <v>1732</v>
      </c>
      <c r="C9" s="1">
        <f>'SPS1'!F291+'SPS1'!F409</f>
        <v>493.47751827497547</v>
      </c>
      <c r="D9" s="1">
        <f>'SPS1'!G291+'SPS1'!G409</f>
        <v>475.80341117188169</v>
      </c>
      <c r="E9" s="1">
        <f>'SPS1'!H291+'SPS1'!H409</f>
        <v>478.89477659734246</v>
      </c>
      <c r="F9" s="1">
        <f>'SPS1'!I291+'SPS1'!I409</f>
        <v>512.09131745291575</v>
      </c>
      <c r="G9" s="1">
        <f>'SPS1'!J291+'SPS1'!J409</f>
        <v>509.2389869318082</v>
      </c>
      <c r="H9" s="1">
        <f>'SPS1'!K291+'SPS1'!K409</f>
        <v>494.92695228470637</v>
      </c>
    </row>
    <row r="10" spans="2:8" x14ac:dyDescent="0.5">
      <c r="B10" s="23" t="s">
        <v>1733</v>
      </c>
      <c r="C10" s="1">
        <f>'SPS1'!F590+'SPS1'!F604+'SPS1'!F644</f>
        <v>18.017240790118159</v>
      </c>
      <c r="D10" s="1">
        <f>'SPS1'!G590+'SPS1'!G604+'SPS1'!G644</f>
        <v>25.054017614666353</v>
      </c>
      <c r="E10" s="1">
        <f>'SPS1'!H590+'SPS1'!H604+'SPS1'!H644</f>
        <v>25.567526928358127</v>
      </c>
      <c r="F10" s="1">
        <f>'SPS1'!I590+'SPS1'!I604+'SPS1'!I644</f>
        <v>22.984045968255543</v>
      </c>
      <c r="G10" s="1">
        <f>'SPS1'!J590+'SPS1'!J604+'SPS1'!J644</f>
        <v>22.515189623244265</v>
      </c>
      <c r="H10" s="1">
        <f>'SPS1'!K590+'SPS1'!K604+'SPS1'!K644</f>
        <v>27.036868721571665</v>
      </c>
    </row>
    <row r="11" spans="2:8" x14ac:dyDescent="0.5">
      <c r="B11" s="23" t="s">
        <v>1731</v>
      </c>
      <c r="C11" s="1">
        <f>'SPS1'!F679</f>
        <v>7.2485062904264486E-3</v>
      </c>
      <c r="D11" s="1">
        <f>'SPS1'!G679</f>
        <v>2.643715100687934E-2</v>
      </c>
      <c r="E11" s="1">
        <f>'SPS1'!H679</f>
        <v>2.601967834866447E-2</v>
      </c>
      <c r="F11" s="1">
        <f>'SPS1'!I679</f>
        <v>0.59506436420254494</v>
      </c>
      <c r="G11" s="1">
        <f>'SPS1'!J679</f>
        <v>16.905492120189276</v>
      </c>
      <c r="H11" s="1">
        <f>'SPS1'!K679</f>
        <v>25.327679733475676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1.673509290588299E-4</v>
      </c>
    </row>
    <row r="13" spans="2:8" x14ac:dyDescent="0.5">
      <c r="B13" s="2" t="s">
        <v>1736</v>
      </c>
      <c r="C13" s="3">
        <f>'SPS1'!F2+'SPS1'!F20-'SPS1'!F57</f>
        <v>964.13409902610817</v>
      </c>
      <c r="D13" s="3">
        <f>'SPS1'!G2+'SPS1'!G20-'SPS1'!G57</f>
        <v>962.81751369973733</v>
      </c>
      <c r="E13" s="3">
        <f>'SPS1'!H2+'SPS1'!H20-'SPS1'!H57</f>
        <v>883.55205590338096</v>
      </c>
      <c r="F13" s="3">
        <f>'SPS1'!I2+'SPS1'!I20-'SPS1'!I57</f>
        <v>873.91470638895566</v>
      </c>
      <c r="G13" s="3">
        <f>'SPS1'!J2+'SPS1'!J20-'SPS1'!J57</f>
        <v>808.12460202031809</v>
      </c>
      <c r="H13" s="3">
        <f>'SPS1'!K2+'SPS1'!K20-'SPS1'!K57</f>
        <v>760.22389471908127</v>
      </c>
    </row>
    <row r="14" spans="2:8" x14ac:dyDescent="0.5">
      <c r="B14" s="23" t="s">
        <v>1737</v>
      </c>
      <c r="C14" s="1">
        <f>'SPS1'!F2</f>
        <v>301.54855895010996</v>
      </c>
      <c r="D14" s="1">
        <f>'SPS1'!G2</f>
        <v>296.24331921729913</v>
      </c>
      <c r="E14" s="1">
        <f>'SPS1'!H2</f>
        <v>328.43022613649958</v>
      </c>
      <c r="F14" s="1">
        <f>'SPS1'!I2</f>
        <v>379.59683262990751</v>
      </c>
      <c r="G14" s="1">
        <f>'SPS1'!J2</f>
        <v>442.9731185724458</v>
      </c>
      <c r="H14" s="1">
        <f>'SPS1'!K2</f>
        <v>522.33387119370548</v>
      </c>
    </row>
    <row r="15" spans="2:8" x14ac:dyDescent="0.5">
      <c r="B15" s="23" t="s">
        <v>19</v>
      </c>
      <c r="C15" s="1">
        <f>'SPS1'!F20</f>
        <v>779.7556189610691</v>
      </c>
      <c r="D15" s="1">
        <f>'SPS1'!G20</f>
        <v>702.1450564801529</v>
      </c>
      <c r="E15" s="1">
        <f>'SPS1'!H20</f>
        <v>609.6482281224113</v>
      </c>
      <c r="F15" s="1">
        <f>'SPS1'!I20</f>
        <v>541.53344567135321</v>
      </c>
      <c r="G15" s="1">
        <f>'SPS1'!J20</f>
        <v>411.98677982446583</v>
      </c>
      <c r="H15" s="1">
        <f>'SPS1'!K20</f>
        <v>285.12253957236925</v>
      </c>
    </row>
    <row r="16" spans="2:8" x14ac:dyDescent="0.5">
      <c r="B16" s="23" t="s">
        <v>24</v>
      </c>
      <c r="C16" s="1">
        <f>'SPS1'!F57</f>
        <v>117.17007888507094</v>
      </c>
      <c r="D16" s="1">
        <f>'SPS1'!G57</f>
        <v>35.570861997714722</v>
      </c>
      <c r="E16" s="1">
        <f>'SPS1'!H57</f>
        <v>54.526398355529814</v>
      </c>
      <c r="F16" s="1">
        <f>'SPS1'!I57</f>
        <v>47.215571912305002</v>
      </c>
      <c r="G16" s="1">
        <f>'SPS1'!J57</f>
        <v>46.835296376593554</v>
      </c>
      <c r="H16" s="1">
        <f>'SPS1'!K57</f>
        <v>47.232516046993361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2026-03-24T10:31:38Z</dcterms:modified>
</cp:coreProperties>
</file>